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0395" windowHeight="7920" tabRatio="233"/>
  </bookViews>
  <sheets>
    <sheet name="INV. BIENES MUEBLES" sheetId="1" r:id="rId1"/>
    <sheet name="Hoja1" sheetId="2" r:id="rId2"/>
  </sheets>
  <definedNames>
    <definedName name="_xlnm._FilterDatabase" localSheetId="0" hidden="1">'INV. BIENES MUEBLES'!$A$7:$M$23</definedName>
    <definedName name="_Toc276045272" localSheetId="0">'INV. BIENES MUEBLES'!#REF!</definedName>
    <definedName name="_Toc276045273" localSheetId="0">'INV. BIENES MUEBLES'!#REF!</definedName>
    <definedName name="_Toc276045274" localSheetId="0">'INV. BIENES MUEBLES'!#REF!</definedName>
    <definedName name="_Toc276045275" localSheetId="0">'INV. BIENES MUEBLES'!#REF!</definedName>
    <definedName name="_Toc276045276" localSheetId="0">'INV. BIENES MUEBLES'!#REF!</definedName>
    <definedName name="_Toc276045277" localSheetId="0">'INV. BIENES MUEBLES'!#REF!</definedName>
    <definedName name="_Toc276045278" localSheetId="0">'INV. BIENES MUEBLES'!#REF!</definedName>
    <definedName name="_Toc276045279" localSheetId="0">'INV. BIENES MUEBLES'!#REF!</definedName>
    <definedName name="_Toc276045280" localSheetId="0">'INV. BIENES MUEBLES'!#REF!</definedName>
    <definedName name="_xlnm.Print_Area" localSheetId="0">'INV. BIENES MUEBLES'!$A$1:$M$1969</definedName>
    <definedName name="_xlnm.Print_Titles" localSheetId="0">'INV. BIENES MUEBLES'!$1:$4</definedName>
  </definedNames>
  <calcPr calcId="144525" concurrentCalc="0"/>
</workbook>
</file>

<file path=xl/calcChain.xml><?xml version="1.0" encoding="utf-8"?>
<calcChain xmlns="http://schemas.openxmlformats.org/spreadsheetml/2006/main">
  <c r="L1527" i="1" l="1"/>
  <c r="L1545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652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2" i="1"/>
  <c r="L1654" i="1"/>
  <c r="L1491" i="1"/>
  <c r="L1494" i="1"/>
  <c r="L1495" i="1"/>
  <c r="L1496" i="1"/>
  <c r="L1497" i="1"/>
  <c r="L1498" i="1"/>
  <c r="L1499" i="1"/>
  <c r="L1503" i="1"/>
  <c r="L1507" i="1"/>
  <c r="L1518" i="1"/>
  <c r="L1520" i="1"/>
  <c r="M1507" i="1"/>
  <c r="M1508" i="1"/>
  <c r="M1509" i="1"/>
  <c r="M1510" i="1"/>
  <c r="M1511" i="1"/>
  <c r="M1512" i="1"/>
  <c r="M1513" i="1"/>
  <c r="M1514" i="1"/>
  <c r="M1515" i="1"/>
  <c r="M1516" i="1"/>
  <c r="M1518" i="1"/>
  <c r="L1950" i="1"/>
  <c r="L1946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65" i="1"/>
  <c r="L1845" i="1"/>
  <c r="L1814" i="1"/>
  <c r="L1818" i="1"/>
  <c r="L1952" i="1"/>
  <c r="L1788" i="1"/>
  <c r="L1770" i="1"/>
  <c r="L1767" i="1"/>
  <c r="L1763" i="1"/>
  <c r="L1721" i="1"/>
  <c r="L1790" i="1"/>
  <c r="L209" i="1"/>
  <c r="L212" i="1"/>
  <c r="L218" i="1"/>
  <c r="L246" i="1"/>
  <c r="L297" i="1"/>
  <c r="L645" i="1"/>
  <c r="L1027" i="1"/>
  <c r="L1034" i="1"/>
  <c r="L1054" i="1"/>
  <c r="L1058" i="1"/>
  <c r="L1098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54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9" i="1"/>
  <c r="L1339" i="1"/>
  <c r="L1349" i="1"/>
  <c r="L1359" i="1"/>
  <c r="L1379" i="1"/>
  <c r="L1383" i="1"/>
  <c r="L1387" i="1"/>
  <c r="L1415" i="1"/>
  <c r="L1439" i="1"/>
  <c r="L1446" i="1"/>
  <c r="L1452" i="1"/>
  <c r="L1455" i="1"/>
  <c r="L1464" i="1"/>
  <c r="L1466" i="1"/>
  <c r="M11" i="1"/>
  <c r="M13" i="1"/>
  <c r="M15" i="1"/>
  <c r="M23" i="1"/>
  <c r="M26" i="1"/>
  <c r="M27" i="1"/>
  <c r="M28" i="1"/>
  <c r="M30" i="1"/>
  <c r="M33" i="1"/>
  <c r="M37" i="1"/>
  <c r="M40" i="1"/>
  <c r="M42" i="1"/>
  <c r="M47" i="1"/>
  <c r="M53" i="1"/>
  <c r="M54" i="1"/>
  <c r="M160" i="1"/>
  <c r="M176" i="1"/>
  <c r="M162" i="1"/>
  <c r="M171" i="1"/>
  <c r="M172" i="1"/>
  <c r="M169" i="1"/>
  <c r="M178" i="1"/>
  <c r="M186" i="1"/>
  <c r="M205" i="1"/>
  <c r="M206" i="1"/>
  <c r="M207" i="1"/>
  <c r="M208" i="1"/>
  <c r="M209" i="1"/>
  <c r="M212" i="1"/>
  <c r="M218" i="1"/>
  <c r="M246" i="1"/>
  <c r="M297" i="1"/>
  <c r="M645" i="1"/>
  <c r="M1027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383" i="1"/>
  <c r="M1386" i="1"/>
  <c r="M1387" i="1"/>
  <c r="M1391" i="1"/>
  <c r="M1393" i="1"/>
  <c r="M1394" i="1"/>
  <c r="M1411" i="1"/>
  <c r="M1412" i="1"/>
  <c r="M1413" i="1"/>
  <c r="M1414" i="1"/>
  <c r="M1415" i="1"/>
  <c r="M1418" i="1"/>
  <c r="M1422" i="1"/>
  <c r="M1438" i="1"/>
  <c r="M1439" i="1"/>
  <c r="M1442" i="1"/>
  <c r="M1444" i="1"/>
  <c r="M1446" i="1"/>
  <c r="M1452" i="1"/>
  <c r="M1455" i="1"/>
  <c r="M1462" i="1"/>
  <c r="M1463" i="1"/>
  <c r="M1464" i="1"/>
  <c r="M1466" i="1"/>
  <c r="M1473" i="1"/>
  <c r="M1475" i="1"/>
  <c r="M1491" i="1"/>
  <c r="M1494" i="1"/>
  <c r="M1495" i="1"/>
  <c r="M1496" i="1"/>
  <c r="M1497" i="1"/>
  <c r="M1498" i="1"/>
  <c r="M1499" i="1"/>
  <c r="M1503" i="1"/>
  <c r="M1520" i="1"/>
  <c r="M1527" i="1"/>
  <c r="M1545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652" i="1"/>
  <c r="M1642" i="1"/>
  <c r="M1654" i="1"/>
  <c r="M1669" i="1"/>
  <c r="M1671" i="1"/>
  <c r="M1679" i="1"/>
  <c r="M1681" i="1"/>
  <c r="M1694" i="1"/>
  <c r="M1698" i="1"/>
  <c r="M1699" i="1"/>
  <c r="M1701" i="1"/>
  <c r="M1950" i="1"/>
  <c r="M1946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6" i="1"/>
  <c r="M1917" i="1"/>
  <c r="M1918" i="1"/>
  <c r="M1919" i="1"/>
  <c r="M1920" i="1"/>
  <c r="M1921" i="1"/>
  <c r="M1922" i="1"/>
  <c r="M1923" i="1"/>
  <c r="M1924" i="1"/>
  <c r="M1925" i="1"/>
  <c r="M1927" i="1"/>
  <c r="M1928" i="1"/>
  <c r="M1929" i="1"/>
  <c r="M1930" i="1"/>
  <c r="M1931" i="1"/>
  <c r="M1932" i="1"/>
  <c r="M1933" i="1"/>
  <c r="M1936" i="1"/>
  <c r="M1937" i="1"/>
  <c r="M1939" i="1"/>
  <c r="M1878" i="1"/>
  <c r="M1879" i="1"/>
  <c r="M1880" i="1"/>
  <c r="M1881" i="1"/>
  <c r="M1882" i="1"/>
  <c r="M1883" i="1"/>
  <c r="M1884" i="1"/>
  <c r="M1885" i="1"/>
  <c r="M1886" i="1"/>
  <c r="M1849" i="1"/>
  <c r="M1850" i="1"/>
  <c r="M1851" i="1"/>
  <c r="M1852" i="1"/>
  <c r="M1853" i="1"/>
  <c r="M1854" i="1"/>
  <c r="M1865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12" i="1"/>
  <c r="M1813" i="1"/>
  <c r="M1814" i="1"/>
  <c r="M1818" i="1"/>
  <c r="M1952" i="1"/>
  <c r="M1800" i="1"/>
  <c r="M1796" i="1"/>
  <c r="M1802" i="1"/>
  <c r="M1788" i="1"/>
  <c r="M1770" i="1"/>
  <c r="M1767" i="1"/>
  <c r="M1761" i="1"/>
  <c r="M1762" i="1"/>
  <c r="M1763" i="1"/>
  <c r="M1721" i="1"/>
  <c r="M1790" i="1"/>
  <c r="M1954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54" i="1"/>
  <c r="L47" i="1"/>
  <c r="L40" i="1"/>
  <c r="L37" i="1"/>
  <c r="L33" i="1"/>
  <c r="L28" i="1"/>
  <c r="L23" i="1"/>
  <c r="L13" i="1"/>
  <c r="L162" i="1"/>
  <c r="L172" i="1"/>
  <c r="L169" i="1"/>
  <c r="L176" i="1"/>
  <c r="L178" i="1"/>
  <c r="L1473" i="1"/>
  <c r="L1475" i="1"/>
  <c r="L1669" i="1"/>
  <c r="L1671" i="1"/>
  <c r="L1679" i="1"/>
  <c r="L1681" i="1"/>
  <c r="L1699" i="1"/>
  <c r="L1701" i="1"/>
  <c r="L1800" i="1"/>
  <c r="L1796" i="1"/>
  <c r="L1802" i="1"/>
  <c r="L1954" i="1"/>
  <c r="XFD175" i="1"/>
  <c r="XFD176" i="1"/>
  <c r="XFD162" i="1"/>
  <c r="XFD168" i="1"/>
  <c r="XFD169" i="1"/>
  <c r="XFD170" i="1"/>
</calcChain>
</file>

<file path=xl/sharedStrings.xml><?xml version="1.0" encoding="utf-8"?>
<sst xmlns="http://schemas.openxmlformats.org/spreadsheetml/2006/main" count="15636" uniqueCount="1597">
  <si>
    <t>Formato IG-4</t>
  </si>
  <si>
    <t>FISCALIA GENERAL DEL ESTADO DE GUERRERO</t>
  </si>
  <si>
    <t>INVENTARIO DE BIENES MUEBLES</t>
  </si>
  <si>
    <t>AL 31 DE DICIEMBRE DE 2016.</t>
  </si>
  <si>
    <t>MUEBLES DE OFICINA  Y ESTANTERIA</t>
  </si>
  <si>
    <t>CODIGO CONTABLE : 1241-1</t>
  </si>
  <si>
    <t>Área de Adscripción</t>
  </si>
  <si>
    <t>Código contable</t>
  </si>
  <si>
    <t xml:space="preserve">Descripción </t>
  </si>
  <si>
    <t>Clave inventarial</t>
  </si>
  <si>
    <t>Resguardatario</t>
  </si>
  <si>
    <t>Factura</t>
  </si>
  <si>
    <t>Fecha de adquisición</t>
  </si>
  <si>
    <t>Marca</t>
  </si>
  <si>
    <t>Modelo</t>
  </si>
  <si>
    <t>N°. de serie</t>
  </si>
  <si>
    <t>Estado físico</t>
  </si>
  <si>
    <t>Valor unitario</t>
  </si>
  <si>
    <t>Depreciación acumulada</t>
  </si>
  <si>
    <t>12411 1 001 0001 MESA</t>
  </si>
  <si>
    <t xml:space="preserve">FISCALIA DE COMBATE ALA CORRUPCION </t>
  </si>
  <si>
    <t>12411 1 001 0001</t>
  </si>
  <si>
    <t>MESA</t>
  </si>
  <si>
    <t>5000-5100-511-0001 -B01 M01 0001</t>
  </si>
  <si>
    <t>S/M</t>
  </si>
  <si>
    <t>S/S</t>
  </si>
  <si>
    <t xml:space="preserve">BUENO </t>
  </si>
  <si>
    <t xml:space="preserve">FISCALIA DE COMBATE  A LA CORRUPCION </t>
  </si>
  <si>
    <t xml:space="preserve">ESTACION DE TRABAJO TIPO "L" FORMADO EN VIDRIO TEMPLADO Y BASE DE MADERA </t>
  </si>
  <si>
    <t>5000-5100-511-0001-B01 E01 0001</t>
  </si>
  <si>
    <t xml:space="preserve">ANTONIO SEBASTIAN ORTUÑO </t>
  </si>
  <si>
    <t>AAA1A7BA-492F-4A9A-BFCBFFA5C6E</t>
  </si>
  <si>
    <t>5000-5100-511-0002-B01 E01 0002</t>
  </si>
  <si>
    <t>DIRECCION GENERAL DE APOYO TECNICO Y LOGISTICO</t>
  </si>
  <si>
    <t xml:space="preserve">MESA PLEGABLE </t>
  </si>
  <si>
    <t>5000-5100-511-0002-B01 M01 0002</t>
  </si>
  <si>
    <t>ERNESTO JACOBO GARCIA</t>
  </si>
  <si>
    <t>F/784, 785, 786, 787 Y 788</t>
  </si>
  <si>
    <t>BUENO</t>
  </si>
  <si>
    <t>SUB TOTAL</t>
  </si>
  <si>
    <t>12411 1 001 0002 SILLA</t>
  </si>
  <si>
    <t>12411 1 001 0002</t>
  </si>
  <si>
    <t xml:space="preserve">SILLA PARA VISITA PLANA NEGRA BASE TRINEO </t>
  </si>
  <si>
    <t>5000-5100-511-0001-B01 S12 0001</t>
  </si>
  <si>
    <t>AAA1F375-5602B-46B-BDEA-2AB69A10940B</t>
  </si>
  <si>
    <t>5000-5100-511-0002-B01 S12 0002</t>
  </si>
  <si>
    <t>SM</t>
  </si>
  <si>
    <t>VICEFISCALIA DE PREVENCION Y SEGUMIENTO</t>
  </si>
  <si>
    <t>5000-5100-511-0003-B01 S12 0003</t>
  </si>
  <si>
    <t xml:space="preserve">CRISTHYAN  BERNABE MARTINEZ MARTINEZ </t>
  </si>
  <si>
    <t>5000-5100-511-0004-B01 S12 0004</t>
  </si>
  <si>
    <t xml:space="preserve">SILLA METALICA PLEGABLE </t>
  </si>
  <si>
    <t>5000-5100-511-0001-B01 S24 0001</t>
  </si>
  <si>
    <t>VICENTE FIGUEROA ALANIS</t>
  </si>
  <si>
    <t>DIRECCION DE PRESUPUESTO Y ADMINISTRACION</t>
  </si>
  <si>
    <t>SILLA EJECUTIVA WONDER</t>
  </si>
  <si>
    <t>500-5100-511-0001-B01 S15 0001</t>
  </si>
  <si>
    <t>GERMAIN RODRIGUEZ JIMENEZ</t>
  </si>
  <si>
    <t>POSE/30197810</t>
  </si>
  <si>
    <t>WONDER</t>
  </si>
  <si>
    <t xml:space="preserve">SECRETARIA PARTICULAR </t>
  </si>
  <si>
    <t>SILLA EJECUTIVA AV</t>
  </si>
  <si>
    <t>5000-5100-511-0002</t>
  </si>
  <si>
    <t>ROBERTO RUANO ORTEGA</t>
  </si>
  <si>
    <t>OOM960429832</t>
  </si>
  <si>
    <t>AV</t>
  </si>
  <si>
    <t xml:space="preserve">VICE FISCALIA DE CONTROL Y EVALUACION </t>
  </si>
  <si>
    <t>SILLA EJECUTIVA SPORT ERGO</t>
  </si>
  <si>
    <t>5000-5100-511-0003-B01 S15 0003</t>
  </si>
  <si>
    <t>ROGELIO CAMPOS TORRES</t>
  </si>
  <si>
    <t>POSE/34557042</t>
  </si>
  <si>
    <t>SPORT ERGO</t>
  </si>
  <si>
    <t>12411 1 001 0003 SILLON EJECUTIVO</t>
  </si>
  <si>
    <t>12411 1 001 0003</t>
  </si>
  <si>
    <t>SILLON EJECUTIVO VINIL NEGRO</t>
  </si>
  <si>
    <t>5000-5100-511-0004-B01 S15 0004</t>
  </si>
  <si>
    <t>AAACEDA-7FF9-ADF7-22D587C58E9A</t>
  </si>
  <si>
    <t>5000-5100-511-0005-B01 S15 0005</t>
  </si>
  <si>
    <t>AAA1CEDA-7FFP-4D68-ADF7-22D587C58E9A</t>
  </si>
  <si>
    <t>12411 1 001 0004 VENTILADOR</t>
  </si>
  <si>
    <t>DIRECCION GENERAL DE JURIDICO CONSULTIVO</t>
  </si>
  <si>
    <t>12411 1 001 0004</t>
  </si>
  <si>
    <t>VENTILADOR DE PEDESTAL MYTEK 3 VEL</t>
  </si>
  <si>
    <t>5000-5100-511-0001-B01 V01 0001</t>
  </si>
  <si>
    <t>JOSE MARTIN SANCHEZ RAMOS</t>
  </si>
  <si>
    <t>MYTEK</t>
  </si>
  <si>
    <t>5000-5100-511-0002-B01 V01 0002</t>
  </si>
  <si>
    <t>LAURA REYNA BENJAMIN</t>
  </si>
  <si>
    <t>COORDINACION GENERAL DE LA POLICIA MUNICIPAL</t>
  </si>
  <si>
    <t>VENTILADOR DE PEDESTAL RECORD 3 VEL.</t>
  </si>
  <si>
    <t>5000-5100-511-0003-B01 V01 0003</t>
  </si>
  <si>
    <t>MARIELY REYES BARRERA</t>
  </si>
  <si>
    <t>RECORD</t>
  </si>
  <si>
    <t>12411 1 001 0005 CAJA FUERTE</t>
  </si>
  <si>
    <t>SECRETARIA PARTICULAR</t>
  </si>
  <si>
    <t>12411 1 001 0005</t>
  </si>
  <si>
    <t>CAJA FUERTE</t>
  </si>
  <si>
    <t>5000-5100-511-0001</t>
  </si>
  <si>
    <t>EDUARDO BALBUENA HERRERA</t>
  </si>
  <si>
    <t>POSE/27863615</t>
  </si>
  <si>
    <t>VICEFISCALIA DE CONTROL, EVALUAC Y APOYO</t>
  </si>
  <si>
    <t>CAJA FUERTE DIGITAL</t>
  </si>
  <si>
    <t>5000-5100-511 0002 B01 C07 0002</t>
  </si>
  <si>
    <t>FRANCISCO JAVIER HERNANDEZ RUIZ</t>
  </si>
  <si>
    <t>POSE/31089231</t>
  </si>
  <si>
    <t>12411 1 001 0006 TOLDO</t>
  </si>
  <si>
    <t>12411 1 001 0006</t>
  </si>
  <si>
    <t>TOLDO</t>
  </si>
  <si>
    <t xml:space="preserve">5000-5100-511-0001 B01 T05 0001 </t>
  </si>
  <si>
    <t>12411 1 001 0007 ARCHIVERO</t>
  </si>
  <si>
    <t>VICEFISCALIA DE INVESTIGACION</t>
  </si>
  <si>
    <t>12411 1 001 0007</t>
  </si>
  <si>
    <t xml:space="preserve">ARCHIVERO METALICO DE 4 GAVETAS </t>
  </si>
  <si>
    <t>5000 - 5100 - 511 - 175 B01 A04 175</t>
  </si>
  <si>
    <t>NELVA MELODIA ROMERO REGALADO</t>
  </si>
  <si>
    <t>F/126</t>
  </si>
  <si>
    <t>FISCALIA DE DERECHOS HUMANOS</t>
  </si>
  <si>
    <t>ARCHIVERO METALICO DE 4 GAVETAS</t>
  </si>
  <si>
    <t>5000-5100-511-176-B01 A04 176</t>
  </si>
  <si>
    <t>NANCI GARANDILLA DURAN</t>
  </si>
  <si>
    <t>5000-5100-511-177-B01 A04 177</t>
  </si>
  <si>
    <t>5000-5100-511-178-B01 A04 179</t>
  </si>
  <si>
    <t>REFUGIO CAMPOS CASARRUBIAS</t>
  </si>
  <si>
    <t>5000-5100-511-180-B01 A04 180</t>
  </si>
  <si>
    <t>12411 1 001 0008 ESCRITORIO</t>
  </si>
  <si>
    <t>OFICIALIA DE PARTES</t>
  </si>
  <si>
    <t>12411 1 001 0008</t>
  </si>
  <si>
    <t>ESCRITORIO METROPOLITAN</t>
  </si>
  <si>
    <t>5000-5100-511-0001-B01 E02 0001</t>
  </si>
  <si>
    <t>SANDRA CASTILLO RUIZ</t>
  </si>
  <si>
    <t>POSE/31561799</t>
  </si>
  <si>
    <t>METROPOLITAN</t>
  </si>
  <si>
    <t>DIRECCION GENERAL DE RECURSOS HUMANOS</t>
  </si>
  <si>
    <t>5000-5100-511-0002 B01 E02 0002</t>
  </si>
  <si>
    <t>MARIBEL VAZQUEZ BENITEZ</t>
  </si>
  <si>
    <t>POSE/31725940</t>
  </si>
  <si>
    <t>5000-5100-511-0003 B01 E02 0003</t>
  </si>
  <si>
    <t>ESCRITORIO EN L HAVANO</t>
  </si>
  <si>
    <t>5000-5100-511-0001 B01 E14 0001</t>
  </si>
  <si>
    <t>ARACELI TORRES CHAVARRIA</t>
  </si>
  <si>
    <t>POSE/36043879</t>
  </si>
  <si>
    <t>HAVANO</t>
  </si>
  <si>
    <t>TOTAL</t>
  </si>
  <si>
    <t>MUEBLES, EXCEPTO DE OFICINA Y ESTANTERIA</t>
  </si>
  <si>
    <t>CODIGO CONTABLE : 1241-2 001</t>
  </si>
  <si>
    <t>1241 2 001 0001 GABINETE</t>
  </si>
  <si>
    <t>SECRETARIA PARTICULAR ACAPULCO</t>
  </si>
  <si>
    <t>1241 2 001 0001</t>
  </si>
  <si>
    <t>GABINETE SUMIT</t>
  </si>
  <si>
    <t>5000-5100-511-0001 B01 G01 0001</t>
  </si>
  <si>
    <t>EDGAR ENRIQUE VACA DURAN</t>
  </si>
  <si>
    <t>IHGDDE 254994</t>
  </si>
  <si>
    <t>1241 2 001 0002 TOLDO</t>
  </si>
  <si>
    <t>FISCALIA REGIONAL COSTA CHICA</t>
  </si>
  <si>
    <t>1241 2 001 0002</t>
  </si>
  <si>
    <t>TOLDO KING CANOPY 3X3 MTS</t>
  </si>
  <si>
    <t>5000-5100-511-0002 B01 T05 0002</t>
  </si>
  <si>
    <t>VICTOR PARRA TELLEZ</t>
  </si>
  <si>
    <t>KING CANOPI</t>
  </si>
  <si>
    <t xml:space="preserve">EQUIPO DE COMPUTO Y TECNOLOGIAS DE LA INFORMACION      </t>
  </si>
  <si>
    <t>CODIGO CONTABLE : 1241-3 001</t>
  </si>
  <si>
    <t>1241 3 001 0001 IMPRESORAS</t>
  </si>
  <si>
    <t>1241 3 001 0001</t>
  </si>
  <si>
    <t>IMPRESORA</t>
  </si>
  <si>
    <t>SIN INFORMACION</t>
  </si>
  <si>
    <t>FISCALIA REGIONAL DE ACAPULCO</t>
  </si>
  <si>
    <t>MULTIFUNCIONAL</t>
  </si>
  <si>
    <t xml:space="preserve"> DAVID GARCIA MUÑOZ </t>
  </si>
  <si>
    <t>POSE/20041432</t>
  </si>
  <si>
    <t>EPSON</t>
  </si>
  <si>
    <t>EPSON L455 WIFI</t>
  </si>
  <si>
    <t>POSE/20041732</t>
  </si>
  <si>
    <t>IMRPESORA</t>
  </si>
  <si>
    <t>MIGUEL ANGEL TORREBLANCA RAMOS</t>
  </si>
  <si>
    <t xml:space="preserve">LASER </t>
  </si>
  <si>
    <t>LASER HP 1102W</t>
  </si>
  <si>
    <t xml:space="preserve">IMPRESORA </t>
  </si>
  <si>
    <t>S/C</t>
  </si>
  <si>
    <t xml:space="preserve">MULTIFUNCIONAL </t>
  </si>
  <si>
    <t xml:space="preserve"> HP LASER JET</t>
  </si>
  <si>
    <t xml:space="preserve"> HP LASER JET M1536</t>
  </si>
  <si>
    <t>DIRECCION GRAL DE SERVICIOS PERICIALES</t>
  </si>
  <si>
    <t>ARMANDO GARIBAY BELLO</t>
  </si>
  <si>
    <t>EDSON</t>
  </si>
  <si>
    <t>EDSON L-210</t>
  </si>
  <si>
    <t>S25K606654</t>
  </si>
  <si>
    <t>IMPRESORA HP</t>
  </si>
  <si>
    <t xml:space="preserve"> HP</t>
  </si>
  <si>
    <t xml:space="preserve"> HP P1102W</t>
  </si>
  <si>
    <t>MULTIFUNCIONAL HP LASER JET</t>
  </si>
  <si>
    <t>POSE/28827435</t>
  </si>
  <si>
    <t>HP</t>
  </si>
  <si>
    <t>PRO M176N</t>
  </si>
  <si>
    <t>CNG7GCP17H</t>
  </si>
  <si>
    <t>NUEVO</t>
  </si>
  <si>
    <t>DIR. GRA. DE PRESUPUESTO Y ADMON.</t>
  </si>
  <si>
    <t xml:space="preserve">MULT. HP OFFICEJET </t>
  </si>
  <si>
    <t>OSCAR GARCIA BADA</t>
  </si>
  <si>
    <t>POSE/29254144</t>
  </si>
  <si>
    <t>PRO X 476</t>
  </si>
  <si>
    <t>CN513JK063</t>
  </si>
  <si>
    <t>MULTIFUNCIONAL EPSON  L220</t>
  </si>
  <si>
    <t>IMPRESORA HP LASER JET 92035</t>
  </si>
  <si>
    <t>12413 002 0005 0003 0001 IMPRESORAS</t>
  </si>
  <si>
    <t>RECURSO FEDERAL</t>
  </si>
  <si>
    <t>COORDINACION GENERAL DE SERVICIOS PERICIALES</t>
  </si>
  <si>
    <t>12413 002 0005 0003 0001</t>
  </si>
  <si>
    <t>PEDRO ANTONIO OCAMPO LARA</t>
  </si>
  <si>
    <t>HEWLLET PACKARD</t>
  </si>
  <si>
    <t>MONOCROMATICA  P1102W</t>
  </si>
  <si>
    <t>VND3V42577</t>
  </si>
  <si>
    <t>VND3T00073</t>
  </si>
  <si>
    <t>VND3W48501</t>
  </si>
  <si>
    <t>VND3W48506</t>
  </si>
  <si>
    <t>VND3T00075</t>
  </si>
  <si>
    <t>VND3T00090</t>
  </si>
  <si>
    <t>VND3V65917</t>
  </si>
  <si>
    <t>VND3T00084</t>
  </si>
  <si>
    <t>VND3V42594</t>
  </si>
  <si>
    <t>VND3W48456</t>
  </si>
  <si>
    <t>VND3T00036</t>
  </si>
  <si>
    <t>VND3W48464</t>
  </si>
  <si>
    <t>VND3V65902</t>
  </si>
  <si>
    <t>VND3T00068</t>
  </si>
  <si>
    <t>VND3T00082</t>
  </si>
  <si>
    <t>VND3T00071</t>
  </si>
  <si>
    <t>VND3V65898</t>
  </si>
  <si>
    <t>VND3W48466</t>
  </si>
  <si>
    <t>VND3T00101</t>
  </si>
  <si>
    <t>VND3T00095</t>
  </si>
  <si>
    <t>OFFICEJET100 MOBILE</t>
  </si>
  <si>
    <t>MY42BD10X2</t>
  </si>
  <si>
    <t>MY42BD10XN</t>
  </si>
  <si>
    <t>NO RECIBIDO</t>
  </si>
  <si>
    <t>7A90</t>
  </si>
  <si>
    <t>FUJIFILM</t>
  </si>
  <si>
    <t>4X6 800 PRINT ASK-300 (TRK-CF800)</t>
  </si>
  <si>
    <t>6X8 400 PRINT KIT ASK 300 (TR68-CF400)</t>
  </si>
  <si>
    <t>SUBTOTAL</t>
  </si>
  <si>
    <t>1241 3 001 0004 CELULAR</t>
  </si>
  <si>
    <t>1241 3 001 0004</t>
  </si>
  <si>
    <t>TELEFONO CELULAR</t>
  </si>
  <si>
    <t xml:space="preserve">APPLE IPHONE 6 </t>
  </si>
  <si>
    <t xml:space="preserve">GILDARDO ALVAREZ SILVA </t>
  </si>
  <si>
    <t>TF-20441293</t>
  </si>
  <si>
    <t>SILVER 16 GB-CLA</t>
  </si>
  <si>
    <t>SILVER 16</t>
  </si>
  <si>
    <t>TF20441293</t>
  </si>
  <si>
    <t>TF20440554</t>
  </si>
  <si>
    <t>TF-20440554</t>
  </si>
  <si>
    <t>TF-20441604</t>
  </si>
  <si>
    <t>SPACE GRAY 16 GB- CLA</t>
  </si>
  <si>
    <t>SPACE GRAY 16</t>
  </si>
  <si>
    <t xml:space="preserve"> TF -20441604</t>
  </si>
  <si>
    <t xml:space="preserve">OFICINA DEL FISCAL </t>
  </si>
  <si>
    <t>TEL IPHONE 6 128</t>
  </si>
  <si>
    <t xml:space="preserve">YASKARA YATZIRY OCAMPO BARRIOS </t>
  </si>
  <si>
    <t>MA 2629</t>
  </si>
  <si>
    <t>GSM APPLE IPHONE 6 128 GB</t>
  </si>
  <si>
    <t>IPHONE 6</t>
  </si>
  <si>
    <t xml:space="preserve">FERNANDO BENAVIDEZ HERNANDEZ </t>
  </si>
  <si>
    <t xml:space="preserve">AMALIA TENORIO BORJA </t>
  </si>
  <si>
    <t xml:space="preserve">INSTITUTO DE FORMACION PROFESIONAL </t>
  </si>
  <si>
    <t xml:space="preserve">ALI ESMAIN GODINES GONZALEZ </t>
  </si>
  <si>
    <t xml:space="preserve">SECRETRARIA PARTICULAR </t>
  </si>
  <si>
    <t>IPHONE 6 DE 16 GB</t>
  </si>
  <si>
    <t>APPLE</t>
  </si>
  <si>
    <t>IPHONE 6 DE  128 GB</t>
  </si>
  <si>
    <t>IPHONE 6 DE 128 GB</t>
  </si>
  <si>
    <t>IPHONE 6 128 GB</t>
  </si>
  <si>
    <t xml:space="preserve"> BLACKBERRY Q5</t>
  </si>
  <si>
    <t>BLACKBERRY</t>
  </si>
  <si>
    <t>Q5</t>
  </si>
  <si>
    <t>BLACKBERRY Q5</t>
  </si>
  <si>
    <t xml:space="preserve">ALC  OT6032A  ALFA DR IUSA GSM </t>
  </si>
  <si>
    <t>DAVID GARCIA MUÑOZ</t>
  </si>
  <si>
    <t>AAA 1380755</t>
  </si>
  <si>
    <t>ALCATEL</t>
  </si>
  <si>
    <t>ALC OT6032A</t>
  </si>
  <si>
    <t>13780001767-237</t>
  </si>
  <si>
    <t xml:space="preserve">TABLETA ELECTRONICA </t>
  </si>
  <si>
    <t xml:space="preserve">ALEJANDRO SANTOS GONZALEZ </t>
  </si>
  <si>
    <t>IPAD</t>
  </si>
  <si>
    <t>AIR 64</t>
  </si>
  <si>
    <t>DMPMC372F4YG</t>
  </si>
  <si>
    <t>TELPORTATIL</t>
  </si>
  <si>
    <t>1241 3 001 0007 COMPUTADORA</t>
  </si>
  <si>
    <t xml:space="preserve">DIRECCION DE RECURSOS FINANCIEROS </t>
  </si>
  <si>
    <t>1241 3 001 0007</t>
  </si>
  <si>
    <t>MOUSE OPTICO,  TECLADO,  COMPUTADORA TODO EN UNO</t>
  </si>
  <si>
    <t>ARELI  ESMERALDA HERNANDEZ NERI</t>
  </si>
  <si>
    <t>LENOVO</t>
  </si>
  <si>
    <t>SM-8825,                         LXH-EKB-10YA,                 IDEA CENTRE B 50-30</t>
  </si>
  <si>
    <t>141005801547,                                      41004038,                                             S1005KQS</t>
  </si>
  <si>
    <t>MOUSE OPTICO,TECLADO,COMPUTADORA TODO EN UNO</t>
  </si>
  <si>
    <t xml:space="preserve">LEOVARDO PEREA ASTUDILLO </t>
  </si>
  <si>
    <t xml:space="preserve">LENOVO </t>
  </si>
  <si>
    <t>SM-8825,                               LXH-EKB-10YA ,                  IDEA CENTRE B 50-30</t>
  </si>
  <si>
    <t>141005801466,                                     41004122,                                                 S1005KRN</t>
  </si>
  <si>
    <t xml:space="preserve"> JULIO EDUARDO CABAÑAS AGÜERO </t>
  </si>
  <si>
    <t>SM-8825, LXH-EKB-10YA, IDEA CENTRE B50-30</t>
  </si>
  <si>
    <t>141005805101,                                     41004280,                                              S1005KR1</t>
  </si>
  <si>
    <t xml:space="preserve">EDUARDO BALBUENA HERERRA </t>
  </si>
  <si>
    <t>SM-8825,                    LXH-EKB-10YA,                    IDEA CENTRE B50-30</t>
  </si>
  <si>
    <t>141005805102,                                     41004281,                                              S1005KR1</t>
  </si>
  <si>
    <t>DIRECCION GENERAL DE PPTO Y ADMON.</t>
  </si>
  <si>
    <t>COMPUTADORA</t>
  </si>
  <si>
    <t>IDEACENTRE ALL IN ONE C40-30, PANTALLA 21.5" PROCES CORE i3</t>
  </si>
  <si>
    <t>OSIRIS SANCHEZ LUNA</t>
  </si>
  <si>
    <t xml:space="preserve">DIRECCION DE RECURSOS HUMANOS </t>
  </si>
  <si>
    <t>OSIRIS CASTAÑEDA HERNANDEZ</t>
  </si>
  <si>
    <t>ARELI ESMERALDA HERNANDEZ NERI</t>
  </si>
  <si>
    <t>JULIO CESAR CABAÑAS AGÜERO</t>
  </si>
  <si>
    <t>DIRECCION GENERAL DE PPTO Y ADMON</t>
  </si>
  <si>
    <t>VICEFISCALIA DE CONTROL, EVALUAC. Y APOYO</t>
  </si>
  <si>
    <t>LAPTOP HP PC 14-AC112LA</t>
  </si>
  <si>
    <t>JAVIER MANUEL HERNANDEZ RUIZ</t>
  </si>
  <si>
    <t>POSE/28827142</t>
  </si>
  <si>
    <t>14-AC112LA</t>
  </si>
  <si>
    <t>5CG54903Y1</t>
  </si>
  <si>
    <t>OFICINA DEL FISCAL GENERAL</t>
  </si>
  <si>
    <t>MACBOOK PRO RETINA 15 SPACE</t>
  </si>
  <si>
    <t>CHRISTOPHER JAVIER SALDIVAR NAVA</t>
  </si>
  <si>
    <t>POSE/29070313</t>
  </si>
  <si>
    <t>C02QM2ZVG8WN</t>
  </si>
  <si>
    <t>SECRETARIA PARTICULAR DEL FISCAL</t>
  </si>
  <si>
    <t>BUNDLE LAPTOP MULTIF</t>
  </si>
  <si>
    <t>ICALQ92215</t>
  </si>
  <si>
    <t>HP PROBOOK 440 G1</t>
  </si>
  <si>
    <t>2CE3460CTR</t>
  </si>
  <si>
    <t>LAPTOP 2 EN 1 DELL 11-3147</t>
  </si>
  <si>
    <t>SERVIDOR HP HPE ML30G9 1220V5</t>
  </si>
  <si>
    <t>LAPTOP BUNDLE MALET</t>
  </si>
  <si>
    <t>DESKTOP HP 20-E112LA</t>
  </si>
  <si>
    <t xml:space="preserve">IDEACENTRE AIO C40-30 </t>
  </si>
  <si>
    <t>P900KQWG</t>
  </si>
  <si>
    <t>P900KQG7</t>
  </si>
  <si>
    <t>P900KRJL</t>
  </si>
  <si>
    <t>P900KQZV</t>
  </si>
  <si>
    <t>P900KR82</t>
  </si>
  <si>
    <t>P900KQF3</t>
  </si>
  <si>
    <t>P900KQQB</t>
  </si>
  <si>
    <t>P900KRFM</t>
  </si>
  <si>
    <t>P900KRFA</t>
  </si>
  <si>
    <t>P900KQMJ</t>
  </si>
  <si>
    <t>TOSHIBA</t>
  </si>
  <si>
    <t>SATELLITE C55-C5207S</t>
  </si>
  <si>
    <t>SF201445C</t>
  </si>
  <si>
    <t>SF201484C</t>
  </si>
  <si>
    <t>1241 3 001 0008 ESCANER</t>
  </si>
  <si>
    <t>1241 3 001 0008</t>
  </si>
  <si>
    <t>ESCANER</t>
  </si>
  <si>
    <t>SCANJET ENTERPRISE 7000S2</t>
  </si>
  <si>
    <t>CN47UD704B</t>
  </si>
  <si>
    <t>CNA87D701G</t>
  </si>
  <si>
    <t>POSE/21159478</t>
  </si>
  <si>
    <t>DIRECCION GRAL. DE COMUNICACIÓN SOCIAL</t>
  </si>
  <si>
    <t>ESCANER RED HP N6350, 2400x2400 DPI</t>
  </si>
  <si>
    <t>ESTEBAN VALDEOLIVAR SANCHEZ</t>
  </si>
  <si>
    <t>SCANJET N6350 NETWORKED</t>
  </si>
  <si>
    <t>CN57EEE056</t>
  </si>
  <si>
    <t>1241 3 001 0009 CAMARAS</t>
  </si>
  <si>
    <t>DIRECCION GRAL DE ARCHIVO CRIMINALISTICO</t>
  </si>
  <si>
    <t>1241 3 001 0009</t>
  </si>
  <si>
    <t>CAMARA SONY DSC W800</t>
  </si>
  <si>
    <t xml:space="preserve">WALTER ARMIJO DE LOS SANTOS </t>
  </si>
  <si>
    <t>SONY</t>
  </si>
  <si>
    <t>DSC-W800</t>
  </si>
  <si>
    <t>5157897-S</t>
  </si>
  <si>
    <t>ERIK CASTILLO MARTINEZ</t>
  </si>
  <si>
    <t>1241 3 001 0010 SWICHT´S UPLINKS</t>
  </si>
  <si>
    <t>DIRECCCION GRAL DE TECNOLOGIAS DE LA INFORMACION</t>
  </si>
  <si>
    <t>1241 3 001 0010</t>
  </si>
  <si>
    <t>SWICHT'S UPLINKS</t>
  </si>
  <si>
    <t>MOISES ABRAHAM  ARENAS MOSSO</t>
  </si>
  <si>
    <t>170 A</t>
  </si>
  <si>
    <t>CISCO</t>
  </si>
  <si>
    <t>1 SF300-48 48-PORT 10/100</t>
  </si>
  <si>
    <t>1241 3 001 0011 TABLETAS</t>
  </si>
  <si>
    <t>1241 3 11 0011</t>
  </si>
  <si>
    <t>TABLETA MULTITOUCH</t>
  </si>
  <si>
    <t>OTROS MOBILIARIOS Y EQUIPOS DE ADMINISTRACION</t>
  </si>
  <si>
    <t>CODIGO CONTABLE : 1241-9</t>
  </si>
  <si>
    <t>1241 9 001 0001 FRIGOBAR</t>
  </si>
  <si>
    <t>SECREATRIA PARTICULAR ACAPULCO</t>
  </si>
  <si>
    <t xml:space="preserve">1241 9 11 0001 </t>
  </si>
  <si>
    <t xml:space="preserve">FRIGOBAR CON DE DESPACHADOR DE AGUA WHIRLPOOL </t>
  </si>
  <si>
    <t>5000-5100-511-0001 B01 F07 0001</t>
  </si>
  <si>
    <t>MAURICIO J. QUINTANA Y ROSAS</t>
  </si>
  <si>
    <t>IWAQR693713</t>
  </si>
  <si>
    <t xml:space="preserve">FRIGOBAR </t>
  </si>
  <si>
    <t>5000-5100-511-0002 B01  F07   0002</t>
  </si>
  <si>
    <t>ICACY355577</t>
  </si>
  <si>
    <t>HAMILTON BEACH</t>
  </si>
  <si>
    <t>REFHB43S</t>
  </si>
  <si>
    <t>BX16040080079</t>
  </si>
  <si>
    <t>EQUIPOS Y APARATOS AUDIOVISUALES</t>
  </si>
  <si>
    <t>CODIGO CONTABLE : 1242-1</t>
  </si>
  <si>
    <t>1242 1 001 0001 TELEVISION</t>
  </si>
  <si>
    <t>1242 1 001 0001</t>
  </si>
  <si>
    <t>BOCINA ACTIVA 180W, CON BLUTHOO</t>
  </si>
  <si>
    <t>ALAIN GODINEZ ABARCA</t>
  </si>
  <si>
    <t>ICABG70384</t>
  </si>
  <si>
    <t>ALIEN</t>
  </si>
  <si>
    <t>CENTAURI ¡515¡</t>
  </si>
  <si>
    <t>PANTALLA 58 LED</t>
  </si>
  <si>
    <t>SANSUMG</t>
  </si>
  <si>
    <t>58LED</t>
  </si>
  <si>
    <t xml:space="preserve">VICEFISCALIA DE CONTROL, EVALUAC. Y APOYO </t>
  </si>
  <si>
    <t>SMART TV SAMSUNG PANT LED 50 PULG</t>
  </si>
  <si>
    <t>SAMSUNG</t>
  </si>
  <si>
    <t>UN50J5300AF</t>
  </si>
  <si>
    <t>04E93CBH503494</t>
  </si>
  <si>
    <t>PANTALLA HD 32"</t>
  </si>
  <si>
    <t>TELEVISION 32" SMART HD LG</t>
  </si>
  <si>
    <t>CREEN LED 55" LINUX PI3</t>
  </si>
  <si>
    <t>1242 1 001 0002 PROYECTOR</t>
  </si>
  <si>
    <t>COORD. RE. MAT. ACAPULCO</t>
  </si>
  <si>
    <t xml:space="preserve">1242 1 001 0002 </t>
  </si>
  <si>
    <t>VIDEOPROYECTOR MS506 BENQ</t>
  </si>
  <si>
    <t>OSIRIS CASTAÑEDA</t>
  </si>
  <si>
    <t>POSE/33433446</t>
  </si>
  <si>
    <t>BENQ</t>
  </si>
  <si>
    <t>MS506</t>
  </si>
  <si>
    <t>PD83G51654000</t>
  </si>
  <si>
    <t>CAMARAS FOTOGRAFICAS Y DE VIDEO</t>
  </si>
  <si>
    <t>CODIGO CONTABLE : 1242 3 001</t>
  </si>
  <si>
    <t xml:space="preserve"> 1242 3 001 0001 CAMARAS FOTOGRAFICAS </t>
  </si>
  <si>
    <t>DIRECCION GRAL DE COMUNICACIÓN SOCIAL</t>
  </si>
  <si>
    <t>1242 3 001 0001</t>
  </si>
  <si>
    <t xml:space="preserve">CAMARA REFLEX CANON EOS REBEL T5 </t>
  </si>
  <si>
    <t>CANON</t>
  </si>
  <si>
    <t>EOS REBEL T5</t>
  </si>
  <si>
    <t>CAMARA DIG. NIKON COOLPIX A100 NEG</t>
  </si>
  <si>
    <t>POSE/34180170</t>
  </si>
  <si>
    <t>1242 3 001 0002 DRONES</t>
  </si>
  <si>
    <t>1242 3 001 0002</t>
  </si>
  <si>
    <t>DRON MAVIC (CAMARA AEREA)</t>
  </si>
  <si>
    <t>DRON BEBOP SKY-FPV (CAMARA AEREA)</t>
  </si>
  <si>
    <t>DRON DISCO FPV (CAMARA AEREA)</t>
  </si>
  <si>
    <t>DRON DJI P4 (CAMARA AEREA)</t>
  </si>
  <si>
    <t>EQUIPO DE DEFENSA Y SEGURIDAD</t>
  </si>
  <si>
    <t>CODIGO CONTABLE : 1245 1 001</t>
  </si>
  <si>
    <t>1245 1 001 0001 BINOCULARES</t>
  </si>
  <si>
    <t>1245 1 001 0001</t>
  </si>
  <si>
    <t>BINOCULAR TERMICO ARMASINGHT HELIOS 336x256 9hz</t>
  </si>
  <si>
    <t>SIST. DE AIRE ACONDICIONADO, CALEFACCION Y DE REFRIGERACION INDUSTRIAL Y COMERCIAL</t>
  </si>
  <si>
    <t>CODIGO CONTABLE : 1246 4 001</t>
  </si>
  <si>
    <t>1246 4 001 0001 AIRE ACONDICIONADO</t>
  </si>
  <si>
    <t>AGENCIA DEL M.P. ESPE.EN JUS.P ADOLESC ACA</t>
  </si>
  <si>
    <t>1246 4 001 0001</t>
  </si>
  <si>
    <t xml:space="preserve">AIRE ACONDICIONADO MIRAGE </t>
  </si>
  <si>
    <t>5000-5100-519-0007 B02 A01 0007</t>
  </si>
  <si>
    <t>REYNALDO JARAMILLO PIZA</t>
  </si>
  <si>
    <t>A784</t>
  </si>
  <si>
    <t>MIRAGE</t>
  </si>
  <si>
    <t>EXF181F7071500336</t>
  </si>
  <si>
    <t>OFICINA DEL FISCAL</t>
  </si>
  <si>
    <t>AIRE ACONDICIONADO MIRAGE EXF121F</t>
  </si>
  <si>
    <t>5000-5100-519-0008 B02 A01 0008</t>
  </si>
  <si>
    <t>A 3406</t>
  </si>
  <si>
    <t>AXF121F</t>
  </si>
  <si>
    <t>D200231730315720121353</t>
  </si>
  <si>
    <t>SECRETARIO PARTICULAR</t>
  </si>
  <si>
    <t>AIRE ACONDICIONADO LG</t>
  </si>
  <si>
    <t>5000-5100-519-0009 B02 A01 0009</t>
  </si>
  <si>
    <t>IWABP184942</t>
  </si>
  <si>
    <t>LG</t>
  </si>
  <si>
    <t>LWN2430QAG</t>
  </si>
  <si>
    <t>103KA00467 3 A 5980</t>
  </si>
  <si>
    <t>EQUIPO MINI SPLIT MCA. WHIRLPOOL</t>
  </si>
  <si>
    <t>A925</t>
  </si>
  <si>
    <t>COORDINACION DE SERVICIOS PERICIALES</t>
  </si>
  <si>
    <t>AIRE ACONDIC. TIPO MINISPLIT MIRAGE</t>
  </si>
  <si>
    <t>5000-5100-519-0001 B02 A01 0001</t>
  </si>
  <si>
    <t>57 A</t>
  </si>
  <si>
    <t>3C80029200194</t>
  </si>
  <si>
    <t>AIRE ACOND. MINI SPLIT DE 18000 BTUs</t>
  </si>
  <si>
    <t>5000-5100-519-0002 B02 A01 0002</t>
  </si>
  <si>
    <t>59 A</t>
  </si>
  <si>
    <t>PRIME</t>
  </si>
  <si>
    <t>EMPRC182-E</t>
  </si>
  <si>
    <t>E-2016-01-ID-03-20</t>
  </si>
  <si>
    <t>5000-5100-519-0003 B02 A01 0003</t>
  </si>
  <si>
    <t xml:space="preserve">GORGE LOCIA AGUILAR </t>
  </si>
  <si>
    <t>E-2016-01-ID-03-335</t>
  </si>
  <si>
    <t>5000-5100-519-0004 B02 A01 0004</t>
  </si>
  <si>
    <t>E-2016-01-ID-03-341</t>
  </si>
  <si>
    <t>AIRE ACOND. MINI SPLIT DE 12000 BTUs</t>
  </si>
  <si>
    <t>5000-5100-519-0005 B02 A01 0005</t>
  </si>
  <si>
    <t>EMPRC122-E</t>
  </si>
  <si>
    <t>E-2016-01-ID-03-1028</t>
  </si>
  <si>
    <t>A.M.P ADSCRITA A LA FISCALIA DE DERCHOS HUMANOS</t>
  </si>
  <si>
    <t>5000-5100-519-0006 B02 A01 0006</t>
  </si>
  <si>
    <t>EXF120F</t>
  </si>
  <si>
    <t>AEXF120J8121502418</t>
  </si>
  <si>
    <t>5000-5100-519-0010 B02 A01 0010</t>
  </si>
  <si>
    <t>REBECA MARGARITA  TINOCO REYNA</t>
  </si>
  <si>
    <t>EXF120JB121506313</t>
  </si>
  <si>
    <t>5000-5100-519-0011 B02 A01 0011</t>
  </si>
  <si>
    <t>EXF120JB121505811</t>
  </si>
  <si>
    <t>EQUIPO MINI SPLIT PARED C.R. MARCA MIRAGE</t>
  </si>
  <si>
    <t>5000-5100-519-0012 B02 A01 0013</t>
  </si>
  <si>
    <t>MIRAGE X2</t>
  </si>
  <si>
    <t>EXF121F7071505329</t>
  </si>
  <si>
    <t>EQUIPO DE COMUNICACIÓN Y TELECOMUNICACION</t>
  </si>
  <si>
    <t>CODIGO CONTABLE : 1246 5</t>
  </si>
  <si>
    <t xml:space="preserve"> 1246 5 001 0001 CELULAR</t>
  </si>
  <si>
    <t>DIRECCION GRAL. DE APOYO TECNICO Y LOGISTICA</t>
  </si>
  <si>
    <t>1246 5 001 0001</t>
  </si>
  <si>
    <t>APPLE IPHONE 6 SPACE GRAY 64GB</t>
  </si>
  <si>
    <t>TF-39574801</t>
  </si>
  <si>
    <t>IPHONE 6 SPACE GRAY</t>
  </si>
  <si>
    <t>TF-39576136</t>
  </si>
  <si>
    <t xml:space="preserve"> </t>
  </si>
  <si>
    <t>TF-39577264</t>
  </si>
  <si>
    <t>TF-39576885</t>
  </si>
  <si>
    <t>TF-39576224</t>
  </si>
  <si>
    <t>TF-39588252</t>
  </si>
  <si>
    <t xml:space="preserve">APPLE IPHONE 6 SILVER 64GB-CLA </t>
  </si>
  <si>
    <t>TF-39575064</t>
  </si>
  <si>
    <t>TF-39575300</t>
  </si>
  <si>
    <t>TF-39575581</t>
  </si>
  <si>
    <t>TF-39575730</t>
  </si>
  <si>
    <t xml:space="preserve">MOVISTAR HUAWEI G PLAY </t>
  </si>
  <si>
    <t>0178 821704 M5</t>
  </si>
  <si>
    <t>MOVISTAR</t>
  </si>
  <si>
    <t xml:space="preserve">APPLE IPHONE 6 SILVER 16GB-CLA </t>
  </si>
  <si>
    <t>TF-47732902</t>
  </si>
  <si>
    <t>SILVER 16 GB</t>
  </si>
  <si>
    <t>APPLE IPHONE 6S SPACE GRAY 64 GB</t>
  </si>
  <si>
    <t>TF-52897987</t>
  </si>
  <si>
    <t>IPHONE 7 BLACK 128 GB</t>
  </si>
  <si>
    <t>AT 1031796</t>
  </si>
  <si>
    <t xml:space="preserve"> 1246 5 001 0002 RADIO DE COMUNICACIÓN </t>
  </si>
  <si>
    <t>1246 5 001 0002</t>
  </si>
  <si>
    <t>RADIO ANALOGICO KENWOOD PKT03</t>
  </si>
  <si>
    <t>5650135 001</t>
  </si>
  <si>
    <t>RICARDO SALINAS MENDEZ</t>
  </si>
  <si>
    <t>KENWOOD</t>
  </si>
  <si>
    <t>PKT03</t>
  </si>
  <si>
    <t>B5710853</t>
  </si>
  <si>
    <t>5650135 002</t>
  </si>
  <si>
    <t>B5710851</t>
  </si>
  <si>
    <t>5650135 003</t>
  </si>
  <si>
    <t>B5810510</t>
  </si>
  <si>
    <t>5650135 004</t>
  </si>
  <si>
    <t>B5810503</t>
  </si>
  <si>
    <t>5650135 005</t>
  </si>
  <si>
    <t>B5810501</t>
  </si>
  <si>
    <t>5650135 006</t>
  </si>
  <si>
    <t>B5810507</t>
  </si>
  <si>
    <t>5650135 007</t>
  </si>
  <si>
    <t>B5810508</t>
  </si>
  <si>
    <t>5650135 008</t>
  </si>
  <si>
    <t>B5810506</t>
  </si>
  <si>
    <t>5650135 009</t>
  </si>
  <si>
    <t>B5810509</t>
  </si>
  <si>
    <t>5650135 010</t>
  </si>
  <si>
    <t>B5810505</t>
  </si>
  <si>
    <t>5650135 011</t>
  </si>
  <si>
    <t>B5710857</t>
  </si>
  <si>
    <t>5650135 012</t>
  </si>
  <si>
    <t>B5810502</t>
  </si>
  <si>
    <t>5650135 013</t>
  </si>
  <si>
    <t>B5810504</t>
  </si>
  <si>
    <t>5650135 014</t>
  </si>
  <si>
    <t>B5710855</t>
  </si>
  <si>
    <t>5650135 015</t>
  </si>
  <si>
    <t>B5710860</t>
  </si>
  <si>
    <t>VICEFISCALIA DE INVESTIGACIÓN</t>
  </si>
  <si>
    <t>RADIO KENWOOD DIGITAL C/MANOS LIBRES</t>
  </si>
  <si>
    <t>5650135 016</t>
  </si>
  <si>
    <t>DEMOSTENES ESCOBAR ALARCON</t>
  </si>
  <si>
    <t>TK-2000/3000</t>
  </si>
  <si>
    <t>B5C07173</t>
  </si>
  <si>
    <t>5650135 017</t>
  </si>
  <si>
    <t>B5C03016</t>
  </si>
  <si>
    <t>5650135 018</t>
  </si>
  <si>
    <t>B5C07181</t>
  </si>
  <si>
    <t>5650135 019</t>
  </si>
  <si>
    <t>B5C07177</t>
  </si>
  <si>
    <t>5650135 020</t>
  </si>
  <si>
    <t>EDUARDO ALFREDO ZAMORA NAVARRETE</t>
  </si>
  <si>
    <t>B5C07171</t>
  </si>
  <si>
    <t>5650135 021</t>
  </si>
  <si>
    <t>CARLOS JAPETH AYERDI BALTAZAR</t>
  </si>
  <si>
    <t>B5C07174</t>
  </si>
  <si>
    <t>5650135 022</t>
  </si>
  <si>
    <t>JESUS GALLEGOS SABINO</t>
  </si>
  <si>
    <t>B5C07175</t>
  </si>
  <si>
    <t>5650135 023</t>
  </si>
  <si>
    <t>JOSE ANTONIO SANCHEZ SANDOVAL</t>
  </si>
  <si>
    <t>B5C07179</t>
  </si>
  <si>
    <t>SECRETARIA PARTICULAR DEL C. FISCAL</t>
  </si>
  <si>
    <t>5650135 024</t>
  </si>
  <si>
    <t>MANRIQUE GUTIERREZ LIMON</t>
  </si>
  <si>
    <t>TK-3000K</t>
  </si>
  <si>
    <t>B5C03023</t>
  </si>
  <si>
    <t>5650135 025</t>
  </si>
  <si>
    <t>JESUS CASTILLO ROMERO</t>
  </si>
  <si>
    <t>B5C03020</t>
  </si>
  <si>
    <t>5650135 026</t>
  </si>
  <si>
    <t>JESUS TOLEDO RUIZ</t>
  </si>
  <si>
    <t>B5C03012</t>
  </si>
  <si>
    <t>5650135 027</t>
  </si>
  <si>
    <t>MIGUEL ANGEL RADILLA MENDOZA</t>
  </si>
  <si>
    <t>B5C03029</t>
  </si>
  <si>
    <t>5650135 028</t>
  </si>
  <si>
    <t>ADOLFO GUZMAN HERNANDEZ</t>
  </si>
  <si>
    <t>B5C07187</t>
  </si>
  <si>
    <t>5650135 029</t>
  </si>
  <si>
    <t>B5C00074</t>
  </si>
  <si>
    <t>5650135 030</t>
  </si>
  <si>
    <t>ALEXIS MANDUJANO GONZALEZ</t>
  </si>
  <si>
    <t>B5C00080</t>
  </si>
  <si>
    <t>5650135 031</t>
  </si>
  <si>
    <t>FELIX MANZANO ROSAS</t>
  </si>
  <si>
    <t>B5C07189</t>
  </si>
  <si>
    <t>5650135 032</t>
  </si>
  <si>
    <t>RAUL CAYETANO JUSTO</t>
  </si>
  <si>
    <t>B5C07186</t>
  </si>
  <si>
    <t>5650135 033</t>
  </si>
  <si>
    <t>RAFAEL ENRIQUE VENEGAS ROBLES</t>
  </si>
  <si>
    <t>B5C07188</t>
  </si>
  <si>
    <t>5650135 034</t>
  </si>
  <si>
    <t>SHALOM NATALI RODRIGUEZ ORTIZ</t>
  </si>
  <si>
    <t>B5C03019</t>
  </si>
  <si>
    <t>5650135 035</t>
  </si>
  <si>
    <t>IVAN NUÑEZ SOBERANIS</t>
  </si>
  <si>
    <t>B5C03011</t>
  </si>
  <si>
    <t>5650135 036</t>
  </si>
  <si>
    <t>JESUS ANTONIO BERNAL CHULA</t>
  </si>
  <si>
    <t>B5C00078</t>
  </si>
  <si>
    <t>5650135 037</t>
  </si>
  <si>
    <t>ABISAI VINALAY JIMENEZ</t>
  </si>
  <si>
    <t>B5C00076</t>
  </si>
  <si>
    <t>5650135 038</t>
  </si>
  <si>
    <t>B5C00079</t>
  </si>
  <si>
    <t>1246 5 001 0003 AMPLIFICADOR</t>
  </si>
  <si>
    <t>1246 5 001 0003</t>
  </si>
  <si>
    <t>BOSTER WIFI</t>
  </si>
  <si>
    <t>1246 5 001 0004 LOCALIZADOR GPS</t>
  </si>
  <si>
    <t>1246 5 001 0004</t>
  </si>
  <si>
    <t>LOCALIZADOR GPS TRAKER</t>
  </si>
  <si>
    <t>EQUIPO DE GENERACION ELECTRICA, APARATOS Y ACCESORIOS ELECTRICOS</t>
  </si>
  <si>
    <t>CODIGO CONTABLE : 1246 6  001</t>
  </si>
  <si>
    <t>1246 6 001 0001 INVERSOR ELECTRICO</t>
  </si>
  <si>
    <t>FIS. ESP. EN LA INV. Y COMBATE AL SEC.</t>
  </si>
  <si>
    <t>1246 6 001 0001</t>
  </si>
  <si>
    <t>INVERSOR ELECTRÓNICO</t>
  </si>
  <si>
    <t>PABLO A. JASSO BARRERA</t>
  </si>
  <si>
    <t>F 153</t>
  </si>
  <si>
    <t>INVERCOM</t>
  </si>
  <si>
    <t>IC3600</t>
  </si>
  <si>
    <t>E12S120</t>
  </si>
  <si>
    <t>1246 6 001 0002 PDU TRIPPLITE MONOFASICO</t>
  </si>
  <si>
    <t>1246 6 001 0002</t>
  </si>
  <si>
    <t>PDU TRIPPLITE MONOFASICO</t>
  </si>
  <si>
    <t>OTROS EQUIPOS</t>
  </si>
  <si>
    <t>CODIGO CONTABLE : 1246 9</t>
  </si>
  <si>
    <t>1246 9 001 0002 SOPORTE PARA MONITOR</t>
  </si>
  <si>
    <t>1246 9 001 0002</t>
  </si>
  <si>
    <t>SOPORTE WALL</t>
  </si>
  <si>
    <t xml:space="preserve"> GRAN TOTAL </t>
  </si>
  <si>
    <t>DISCO DURO</t>
  </si>
  <si>
    <t>SEAGATE</t>
  </si>
  <si>
    <t>EXPANSION 5TB</t>
  </si>
  <si>
    <t>NA8EA9FQ</t>
  </si>
  <si>
    <t>NA8EA9FA</t>
  </si>
  <si>
    <t>NO BREAK</t>
  </si>
  <si>
    <t xml:space="preserve">SMARTBITT </t>
  </si>
  <si>
    <t>NB-900</t>
  </si>
  <si>
    <t>12423 002 0005 0003 0001</t>
  </si>
  <si>
    <t xml:space="preserve">CAMARA FOTOGRAFICA </t>
  </si>
  <si>
    <t>VB0021285</t>
  </si>
  <si>
    <t>NIKON</t>
  </si>
  <si>
    <t>D32000 C/18-55 ROJA</t>
  </si>
  <si>
    <t xml:space="preserve">D3200 C/18- 5 MM NEGRA </t>
  </si>
  <si>
    <t>EOS REBEL TS 18-55 DC</t>
  </si>
  <si>
    <t>PROYECTOR</t>
  </si>
  <si>
    <t>MS524</t>
  </si>
  <si>
    <t>PDH4F01028000</t>
  </si>
  <si>
    <t>12431 EQUIPO MEDICO Y DE LABORATORIO</t>
  </si>
  <si>
    <t>CODIGO CONTABLE: 12431-002</t>
  </si>
  <si>
    <t>12431 002 0005 0003 0001</t>
  </si>
  <si>
    <t>F1341</t>
  </si>
  <si>
    <t>TRIETICH FORENSIC</t>
  </si>
  <si>
    <t xml:space="preserve">DISTANCIOMETRO ULTRASONICO </t>
  </si>
  <si>
    <t>12465 002 0005 0003 0001</t>
  </si>
  <si>
    <t>12465 002 0005 0003 0001 LOCALIZADOR GPS</t>
  </si>
  <si>
    <t>GPS</t>
  </si>
  <si>
    <t>GARMIN</t>
  </si>
  <si>
    <t xml:space="preserve">72H HANDLED </t>
  </si>
  <si>
    <t>12469 002 0005 0003 0001 POTENCIOMETRO</t>
  </si>
  <si>
    <t>12469 002 0005 0003 0001</t>
  </si>
  <si>
    <t xml:space="preserve">POTENCIOMETRO </t>
  </si>
  <si>
    <t>F1337</t>
  </si>
  <si>
    <t>DAIGGER.</t>
  </si>
  <si>
    <t xml:space="preserve"> 5500 EF5500 </t>
  </si>
  <si>
    <t>KIT PARA RECONSTRUCCION DE TRAYECTORIA LASER CLARION</t>
  </si>
  <si>
    <t>CLARION</t>
  </si>
  <si>
    <t>12413 002 003 0001 0002</t>
  </si>
  <si>
    <t>12413 002 0003 0001 0002 SERVIDOR</t>
  </si>
  <si>
    <t>DIR. GRAL. DE TEC. DE LA INFORMACION</t>
  </si>
  <si>
    <t>SERVIDOR CON PROCESADOR</t>
  </si>
  <si>
    <t>MOISES ARENAS MOSSO</t>
  </si>
  <si>
    <t>CK 2654</t>
  </si>
  <si>
    <t>S/N</t>
  </si>
  <si>
    <t>B</t>
  </si>
  <si>
    <t>12413 002 0003 0001 0005</t>
  </si>
  <si>
    <t>ACCES POINT</t>
  </si>
  <si>
    <t>TP-LINK</t>
  </si>
  <si>
    <t>TL-WR841HP</t>
  </si>
  <si>
    <t>2159B18001915</t>
  </si>
  <si>
    <t>2159B18001789</t>
  </si>
  <si>
    <t>2159B18001798</t>
  </si>
  <si>
    <t>2159B18001800</t>
  </si>
  <si>
    <t>2159B18001781</t>
  </si>
  <si>
    <t>2159553001924</t>
  </si>
  <si>
    <t>2159B18001920</t>
  </si>
  <si>
    <t>2159553001933</t>
  </si>
  <si>
    <t>2159B18001907</t>
  </si>
  <si>
    <t>2159553001930</t>
  </si>
  <si>
    <t>2159B18001786</t>
  </si>
  <si>
    <t>2159553001923</t>
  </si>
  <si>
    <t>2159553001921</t>
  </si>
  <si>
    <t>2159553001937</t>
  </si>
  <si>
    <t>2159553001925</t>
  </si>
  <si>
    <t>2159553001926</t>
  </si>
  <si>
    <t>ACTECK</t>
  </si>
  <si>
    <t>940233167356</t>
  </si>
  <si>
    <t>940233166146</t>
  </si>
  <si>
    <t>940233158496</t>
  </si>
  <si>
    <t>940233170778</t>
  </si>
  <si>
    <t>940233170763</t>
  </si>
  <si>
    <t>940233170839</t>
  </si>
  <si>
    <t>940233166569</t>
  </si>
  <si>
    <t>940233172398</t>
  </si>
  <si>
    <t>940233174855</t>
  </si>
  <si>
    <t>940233172375</t>
  </si>
  <si>
    <t>940233166583</t>
  </si>
  <si>
    <t>940233158576</t>
  </si>
  <si>
    <t>940233166043</t>
  </si>
  <si>
    <t>940233170862</t>
  </si>
  <si>
    <t>940233170880</t>
  </si>
  <si>
    <t>940233172353</t>
  </si>
  <si>
    <t>940233158537</t>
  </si>
  <si>
    <t>940233172376</t>
  </si>
  <si>
    <t>940233153356</t>
  </si>
  <si>
    <t>940233172390</t>
  </si>
  <si>
    <t>940233172403</t>
  </si>
  <si>
    <t>940233158627</t>
  </si>
  <si>
    <t>940233166478</t>
  </si>
  <si>
    <t>940233158495</t>
  </si>
  <si>
    <t>940233170690</t>
  </si>
  <si>
    <t>940233170882</t>
  </si>
  <si>
    <t>940233166168</t>
  </si>
  <si>
    <t>940233170678</t>
  </si>
  <si>
    <t>940233174860</t>
  </si>
  <si>
    <t>940233170859</t>
  </si>
  <si>
    <t>940233169762</t>
  </si>
  <si>
    <t>940233166152</t>
  </si>
  <si>
    <t>940233166712</t>
  </si>
  <si>
    <t>940233172404</t>
  </si>
  <si>
    <t>940233170875</t>
  </si>
  <si>
    <t>940233174908</t>
  </si>
  <si>
    <t>940233172401</t>
  </si>
  <si>
    <t>940233166162</t>
  </si>
  <si>
    <t>940233166491</t>
  </si>
  <si>
    <t>940233158592</t>
  </si>
  <si>
    <t>940233166179</t>
  </si>
  <si>
    <t>940233172402</t>
  </si>
  <si>
    <t>940233166606</t>
  </si>
  <si>
    <t>940233172373</t>
  </si>
  <si>
    <t>940233158564</t>
  </si>
  <si>
    <t>940233172395</t>
  </si>
  <si>
    <t>940233153275</t>
  </si>
  <si>
    <t>940233172349</t>
  </si>
  <si>
    <t>940233170797</t>
  </si>
  <si>
    <t>940233158590</t>
  </si>
  <si>
    <t>940233170817</t>
  </si>
  <si>
    <t>940233172029</t>
  </si>
  <si>
    <t>940233172322</t>
  </si>
  <si>
    <t>940233170861</t>
  </si>
  <si>
    <t>940233158622</t>
  </si>
  <si>
    <t>940233175290</t>
  </si>
  <si>
    <t>940233172396</t>
  </si>
  <si>
    <t>940233158523</t>
  </si>
  <si>
    <t>940233158549</t>
  </si>
  <si>
    <t>940233175293</t>
  </si>
  <si>
    <t>940233158617</t>
  </si>
  <si>
    <t>940233172400</t>
  </si>
  <si>
    <t>940233174901</t>
  </si>
  <si>
    <t>940233172344</t>
  </si>
  <si>
    <t>940233172391</t>
  </si>
  <si>
    <t>940233158591</t>
  </si>
  <si>
    <t>940233166726</t>
  </si>
  <si>
    <t>940233172394</t>
  </si>
  <si>
    <t>940233172392</t>
  </si>
  <si>
    <t>940233170377</t>
  </si>
  <si>
    <t>940233168959</t>
  </si>
  <si>
    <t>940233172337</t>
  </si>
  <si>
    <t>940233172393</t>
  </si>
  <si>
    <t>940233175305</t>
  </si>
  <si>
    <t>940233172351</t>
  </si>
  <si>
    <t>940233158433</t>
  </si>
  <si>
    <t>940233172350</t>
  </si>
  <si>
    <t>940233172338</t>
  </si>
  <si>
    <t>940233158488</t>
  </si>
  <si>
    <t>940233172389</t>
  </si>
  <si>
    <t>GATEWAY</t>
  </si>
  <si>
    <t>NE512-P8HR</t>
  </si>
  <si>
    <t>NXY4VAL0075210945A6600</t>
  </si>
  <si>
    <t>NXY4VAL007521094826600</t>
  </si>
  <si>
    <t>NXY4VAL0075210942D6600</t>
  </si>
  <si>
    <t>NXY4VAL0075210944B6600</t>
  </si>
  <si>
    <t>NXY4VAL007521094496600</t>
  </si>
  <si>
    <t>NXY4VAL0075210942E6600</t>
  </si>
  <si>
    <t>NXY4VAL007521094386600</t>
  </si>
  <si>
    <t>NXY4VAL0075210943FB6600</t>
  </si>
  <si>
    <t>NXY4VAL007521094346600</t>
  </si>
  <si>
    <t>NXY4VAL007521094306600</t>
  </si>
  <si>
    <t>NXY4VAL007521094086600</t>
  </si>
  <si>
    <t>NXY4VAL007521094136600</t>
  </si>
  <si>
    <t>NXY4VAL007521093646600</t>
  </si>
  <si>
    <t>NXY4VAL007521093476600</t>
  </si>
  <si>
    <t>NXY4VAL00752109206600</t>
  </si>
  <si>
    <t>NXY4VAL007521093316600</t>
  </si>
  <si>
    <t>NXY4VAL0075210934A6600</t>
  </si>
  <si>
    <t>NXY4VAL007521093786600</t>
  </si>
  <si>
    <t>NXY4VAL007521094536600</t>
  </si>
  <si>
    <t>NXY4VAL0075210904036600</t>
  </si>
  <si>
    <t>NXY4VAL007521094586600</t>
  </si>
  <si>
    <t>NXY4VAL007521094796600</t>
  </si>
  <si>
    <t>NXY4VAL007521094336600</t>
  </si>
  <si>
    <t>NXY4VAL007521094106600</t>
  </si>
  <si>
    <t>NXY4VAL007521094596600</t>
  </si>
  <si>
    <t>NXY4VAL007521094676600</t>
  </si>
  <si>
    <t>NXY4VAL0075210944A6600</t>
  </si>
  <si>
    <t>NXY4VAL007521093776600</t>
  </si>
  <si>
    <t>NXY4VAL0075210944E6600</t>
  </si>
  <si>
    <t>NXY4VAL007521094256600</t>
  </si>
  <si>
    <t>NXY4VAL007521094656600</t>
  </si>
  <si>
    <t>NXY4VAL007521094606600</t>
  </si>
  <si>
    <t>NXY4VAL007521094396600</t>
  </si>
  <si>
    <t>NXY4VAL007521094006600</t>
  </si>
  <si>
    <t>NXY4VAL0075210944F6600</t>
  </si>
  <si>
    <t>NXY4VAL007521094556600</t>
  </si>
  <si>
    <t>NXY4VAL007521094426600</t>
  </si>
  <si>
    <t>NXY4VAL007521094466600</t>
  </si>
  <si>
    <t>NXY4VAL007521093B86600</t>
  </si>
  <si>
    <t>NXY4VAL007521093B36600</t>
  </si>
  <si>
    <t>COMPUTADORA DE ESCRITORIO</t>
  </si>
  <si>
    <t>COMPUTADORA PORTATIL</t>
  </si>
  <si>
    <t>S/A</t>
  </si>
  <si>
    <t>IMPRESORA LASER</t>
  </si>
  <si>
    <t>ALMACEN</t>
  </si>
  <si>
    <t>BROTHER</t>
  </si>
  <si>
    <t>HL1112</t>
  </si>
  <si>
    <t>U063560E4N901412</t>
  </si>
  <si>
    <t>U63560C4N826946</t>
  </si>
  <si>
    <t>U63560E4N898345</t>
  </si>
  <si>
    <t>U63560D4N854194</t>
  </si>
  <si>
    <t>U63560E4N901529</t>
  </si>
  <si>
    <t>U63560E4N901516</t>
  </si>
  <si>
    <t>U63560E4N901464</t>
  </si>
  <si>
    <t>U63560E4N8998360</t>
  </si>
  <si>
    <t>U63560E4N901416</t>
  </si>
  <si>
    <t>U63560E4N899277</t>
  </si>
  <si>
    <t>U63560E4N901456</t>
  </si>
  <si>
    <t>U63560E4N901513</t>
  </si>
  <si>
    <t>U63560E4N901511</t>
  </si>
  <si>
    <t>U63560C4N808545</t>
  </si>
  <si>
    <t>U63560E4N901432</t>
  </si>
  <si>
    <t>U63560C4N808458</t>
  </si>
  <si>
    <t>U63560E4N900761</t>
  </si>
  <si>
    <t>U63560E4N901472</t>
  </si>
  <si>
    <t>U63560L3N619722</t>
  </si>
  <si>
    <t>U63560E4N901433</t>
  </si>
  <si>
    <t>KIOSKO INFORMATICO</t>
  </si>
  <si>
    <t>LASER JET PRO M125A</t>
  </si>
  <si>
    <t>CNB6H840X6</t>
  </si>
  <si>
    <t>CNB6H84124</t>
  </si>
  <si>
    <t>CNB6H840YR</t>
  </si>
  <si>
    <t>CNB6H840YJ</t>
  </si>
  <si>
    <t>CNB6H8411P</t>
  </si>
  <si>
    <t>CNB6H840JV</t>
  </si>
  <si>
    <t>CNB6H8411D</t>
  </si>
  <si>
    <t>CNB6H840Z8</t>
  </si>
  <si>
    <t>CNB6H840SS</t>
  </si>
  <si>
    <t>CNB6H840Y7</t>
  </si>
  <si>
    <t>CNB6H840RK</t>
  </si>
  <si>
    <t>CNB6H84113</t>
  </si>
  <si>
    <t>CNB6H840K6</t>
  </si>
  <si>
    <t>CNB6H8411H</t>
  </si>
  <si>
    <t>CNB6H8410P</t>
  </si>
  <si>
    <t>CNB6H840YC</t>
  </si>
  <si>
    <t>CNB6H84WH</t>
  </si>
  <si>
    <t>CNB6H840Z6</t>
  </si>
  <si>
    <t>CNB6H84118</t>
  </si>
  <si>
    <t>CNB6H840ZY</t>
  </si>
  <si>
    <t>CNB6H840TC</t>
  </si>
  <si>
    <t>CNB6H840YN</t>
  </si>
  <si>
    <t>CNB6H840WS</t>
  </si>
  <si>
    <t>CNB6H840R1</t>
  </si>
  <si>
    <t>CNB6H840Y5</t>
  </si>
  <si>
    <t>CNB6H840XN</t>
  </si>
  <si>
    <t>CNB6H840KS</t>
  </si>
  <si>
    <t>CNB6H840Z0</t>
  </si>
  <si>
    <t>CNB6H8410X</t>
  </si>
  <si>
    <t>CNB6H840ZV</t>
  </si>
  <si>
    <t>CNB6H8410K</t>
  </si>
  <si>
    <t>CNB6H840L6</t>
  </si>
  <si>
    <t>CNB6H84101</t>
  </si>
  <si>
    <t>CNB6H840XG</t>
  </si>
  <si>
    <t>CNB6H840YX</t>
  </si>
  <si>
    <t>CNB6H840ZL</t>
  </si>
  <si>
    <t>CNB6H8411X</t>
  </si>
  <si>
    <t>CNB6H840M7</t>
  </si>
  <si>
    <t>CNB6H8410T</t>
  </si>
  <si>
    <t>CNB6H840ZG</t>
  </si>
  <si>
    <t>RUTEADOR</t>
  </si>
  <si>
    <t>R110-11N</t>
  </si>
  <si>
    <t>CN40GLY0CJ</t>
  </si>
  <si>
    <t>CN40GLY09L</t>
  </si>
  <si>
    <t>CN40GLY0NP</t>
  </si>
  <si>
    <t>CN40GLY024</t>
  </si>
  <si>
    <t>CN40GLY0HB</t>
  </si>
  <si>
    <t>CN40GLY0PP</t>
  </si>
  <si>
    <t>CN40GLY06G</t>
  </si>
  <si>
    <t>CN40GLY04K</t>
  </si>
  <si>
    <t>CN48GLY01C</t>
  </si>
  <si>
    <t>CN40GLY008</t>
  </si>
  <si>
    <t>CN48GLY02K</t>
  </si>
  <si>
    <t>CN40GLY0P4</t>
  </si>
  <si>
    <t>CN40GLY0K5</t>
  </si>
  <si>
    <t>CN40GLY0KN</t>
  </si>
  <si>
    <t>CN40GLY0NZ</t>
  </si>
  <si>
    <t>CN40GLY0G9</t>
  </si>
  <si>
    <t>CN40GLY0GJ</t>
  </si>
  <si>
    <t>CN40GLY0QY</t>
  </si>
  <si>
    <t>CN40GLY03K</t>
  </si>
  <si>
    <t>CN40GLY062</t>
  </si>
  <si>
    <t>SERVICIO DE ALMACENAMIENTO</t>
  </si>
  <si>
    <t>MX254000W1</t>
  </si>
  <si>
    <t>MX254000V7</t>
  </si>
  <si>
    <t>MX254000VT</t>
  </si>
  <si>
    <t>MX254000VD</t>
  </si>
  <si>
    <t>MX254000VG</t>
  </si>
  <si>
    <t>CONMUTADOR DE DATOS</t>
  </si>
  <si>
    <t>05-703MA/MXA</t>
  </si>
  <si>
    <t>S2JGA11800</t>
  </si>
  <si>
    <t>S2JGA11790</t>
  </si>
  <si>
    <t>S2JGA11787</t>
  </si>
  <si>
    <t>S2JGA11788</t>
  </si>
  <si>
    <t>OFFICE JET PRO 6830</t>
  </si>
  <si>
    <t>OFFICE JET PRO 6831</t>
  </si>
  <si>
    <t>OFFICE JET PRO 6832</t>
  </si>
  <si>
    <t>OFFICE JET PRO 6833</t>
  </si>
  <si>
    <t>OFFICE JET PRO 6834</t>
  </si>
  <si>
    <t>OFFICE JET PRO 6835</t>
  </si>
  <si>
    <t>OFFICE JET PRO 6836</t>
  </si>
  <si>
    <t>OFFICE JET PRO 6837</t>
  </si>
  <si>
    <t>OFFICE JET PRO 6838</t>
  </si>
  <si>
    <t>OFFICE JET PRO 6839</t>
  </si>
  <si>
    <t>OFFICE JET PRO 6840</t>
  </si>
  <si>
    <t>OFFICE JET PRO 6841</t>
  </si>
  <si>
    <t>OFFICE JET PRO 6842</t>
  </si>
  <si>
    <t>OFFICE JET PRO 6843</t>
  </si>
  <si>
    <t>OFFICE JET PRO 6844</t>
  </si>
  <si>
    <t>OFFICE JET PRO 6845</t>
  </si>
  <si>
    <t>OFFICE JET PRO 6846</t>
  </si>
  <si>
    <t>OFFICE JET PRO 6847</t>
  </si>
  <si>
    <t>OFFICE JET PRO 6848</t>
  </si>
  <si>
    <t>OFFICE JET PRO 6849</t>
  </si>
  <si>
    <t>UNIDAD DE PROTECCION   Y RESPALDO DE ENERGIA (UPS)</t>
  </si>
  <si>
    <t>SMARTBIT</t>
  </si>
  <si>
    <t>NB750</t>
  </si>
  <si>
    <t>221510302287</t>
  </si>
  <si>
    <t>221510305682</t>
  </si>
  <si>
    <t>221510302972</t>
  </si>
  <si>
    <t>221510302971</t>
  </si>
  <si>
    <t>221510302974</t>
  </si>
  <si>
    <t>221510302973</t>
  </si>
  <si>
    <t>221508302724</t>
  </si>
  <si>
    <t>221508302723</t>
  </si>
  <si>
    <t>221508302726</t>
  </si>
  <si>
    <t>221508302725</t>
  </si>
  <si>
    <t>EQUIPO DE SEGURIDAD PARA FILTRAR INFORMACION (FIREWALL)</t>
  </si>
  <si>
    <t>NETGEAR</t>
  </si>
  <si>
    <t>FVS318G</t>
  </si>
  <si>
    <t>27G744BM007C6</t>
  </si>
  <si>
    <t>27G73BB500365</t>
  </si>
  <si>
    <t>27G746BA00F53</t>
  </si>
  <si>
    <t>27G746BK01564</t>
  </si>
  <si>
    <t>27G746BD00C97</t>
  </si>
  <si>
    <t>27G71CBH00282</t>
  </si>
  <si>
    <t>27G731BE00849</t>
  </si>
  <si>
    <t>27G746BV01105</t>
  </si>
  <si>
    <t>27G736BL007A3</t>
  </si>
  <si>
    <t>27G73BB000506</t>
  </si>
  <si>
    <t>EQUIPO DE ALMACENAMIENTO (DDE)</t>
  </si>
  <si>
    <t>APDATA</t>
  </si>
  <si>
    <t>HD710</t>
  </si>
  <si>
    <t>1F4420129437</t>
  </si>
  <si>
    <t>1F4720075488</t>
  </si>
  <si>
    <t>1F4420129446</t>
  </si>
  <si>
    <t>1F4420129423</t>
  </si>
  <si>
    <t>1F4320312405</t>
  </si>
  <si>
    <t>1F4320312404</t>
  </si>
  <si>
    <t>1F4720075486</t>
  </si>
  <si>
    <t>1F4020105929</t>
  </si>
  <si>
    <t>1F4720075487</t>
  </si>
  <si>
    <t>1F4320311390</t>
  </si>
  <si>
    <t>1F4320311724</t>
  </si>
  <si>
    <t>1F4420129436</t>
  </si>
  <si>
    <t>1F4420129426</t>
  </si>
  <si>
    <t>1F4720075481</t>
  </si>
  <si>
    <t>1F4420129422</t>
  </si>
  <si>
    <t>1F4320312410</t>
  </si>
  <si>
    <t>1F4320311392</t>
  </si>
  <si>
    <t>1F4320312328</t>
  </si>
  <si>
    <t>1F4320311727</t>
  </si>
  <si>
    <t>1F4420129424</t>
  </si>
  <si>
    <t>1F4020105938</t>
  </si>
  <si>
    <t>1F4020105937</t>
  </si>
  <si>
    <t>1F4020106781</t>
  </si>
  <si>
    <t>1F4020106773</t>
  </si>
  <si>
    <t>1F4020105943</t>
  </si>
  <si>
    <t>1F4020105939</t>
  </si>
  <si>
    <t>1F4020106971</t>
  </si>
  <si>
    <t>1F4020106716</t>
  </si>
  <si>
    <t>1F4020106770</t>
  </si>
  <si>
    <t>1F4020106061</t>
  </si>
  <si>
    <t>1F4020107024</t>
  </si>
  <si>
    <t>1F4020106756</t>
  </si>
  <si>
    <t>1F4020105944</t>
  </si>
  <si>
    <t>1F4020105945</t>
  </si>
  <si>
    <t>1F4020105940</t>
  </si>
  <si>
    <t>1F4020106707</t>
  </si>
  <si>
    <t>1F4020106769</t>
  </si>
  <si>
    <t>1F4020107023</t>
  </si>
  <si>
    <t>1F4020105948</t>
  </si>
  <si>
    <t>EQUIPO DE CONECTIVIDAD</t>
  </si>
  <si>
    <t>ALMOND</t>
  </si>
  <si>
    <t>WR5C000441</t>
  </si>
  <si>
    <t>WR5C000442</t>
  </si>
  <si>
    <t>WR5C000813</t>
  </si>
  <si>
    <t>WR5C000440</t>
  </si>
  <si>
    <t>WR5C000425</t>
  </si>
  <si>
    <t>WR5C000433</t>
  </si>
  <si>
    <t>WR5C000170</t>
  </si>
  <si>
    <t>WR5C000822</t>
  </si>
  <si>
    <t>WR5C000444</t>
  </si>
  <si>
    <t>WR5C000810</t>
  </si>
  <si>
    <t>WR5C000155</t>
  </si>
  <si>
    <t>WR5C000437</t>
  </si>
  <si>
    <t>WR5C000167</t>
  </si>
  <si>
    <t>WR5C000156</t>
  </si>
  <si>
    <t>WR5C000171</t>
  </si>
  <si>
    <t>WR5C000816</t>
  </si>
  <si>
    <t>WR5C000435</t>
  </si>
  <si>
    <t>WR5C000148</t>
  </si>
  <si>
    <t>WR5C000817</t>
  </si>
  <si>
    <t>WR5C000149</t>
  </si>
  <si>
    <t>CHAROLA DE RACK</t>
  </si>
  <si>
    <t>S/R</t>
  </si>
  <si>
    <t>CABLE MATTERS</t>
  </si>
  <si>
    <t>12421 002 0003 0001 0005</t>
  </si>
  <si>
    <t>H552A</t>
  </si>
  <si>
    <t>V9TK5315846</t>
  </si>
  <si>
    <t>V9TK5315367</t>
  </si>
  <si>
    <t>V9TK5315472</t>
  </si>
  <si>
    <t>V9TK5316045</t>
  </si>
  <si>
    <t>V9TK531584840</t>
  </si>
  <si>
    <t>V9TK5315882</t>
  </si>
  <si>
    <t>V9TK5315499</t>
  </si>
  <si>
    <t>V9TK5313162</t>
  </si>
  <si>
    <t>V9TK5315806</t>
  </si>
  <si>
    <t>V9TK5315396</t>
  </si>
  <si>
    <t>PANTALLA LED</t>
  </si>
  <si>
    <t>UN32J4350AFXZX</t>
  </si>
  <si>
    <t>058V3XCSG900352</t>
  </si>
  <si>
    <t>058V3CHGA01503</t>
  </si>
  <si>
    <t>058V3CHG904916</t>
  </si>
  <si>
    <t>058V3CHG904914</t>
  </si>
  <si>
    <t>058V3CSG900210</t>
  </si>
  <si>
    <t>CAMARA</t>
  </si>
  <si>
    <t>POWER SHOT SX410IS</t>
  </si>
  <si>
    <t>12469 002 0003 0001 0006</t>
  </si>
  <si>
    <t>AUTOCLAVE</t>
  </si>
  <si>
    <t>5000-5100-532-0048</t>
  </si>
  <si>
    <t xml:space="preserve">ALLAMERICAN </t>
  </si>
  <si>
    <t>1915X</t>
  </si>
  <si>
    <t>A0014229</t>
  </si>
  <si>
    <t>BASCULA ANALITICA</t>
  </si>
  <si>
    <t xml:space="preserve">5000-5100-532-0001 </t>
  </si>
  <si>
    <t>CENTRIFUGA</t>
  </si>
  <si>
    <t>5000-5100-532-0002</t>
  </si>
  <si>
    <t>SCILOGEX</t>
  </si>
  <si>
    <t>HPSA011237</t>
  </si>
  <si>
    <t>5000-5100-532-0003</t>
  </si>
  <si>
    <t>HPSA011647</t>
  </si>
  <si>
    <t xml:space="preserve">5000-5100-532-0004 </t>
  </si>
  <si>
    <t>HPSC012598</t>
  </si>
  <si>
    <t>EQUIPO PARA HOMOGENIZAR SUSTANCIAS VORTEX</t>
  </si>
  <si>
    <t>5000-5100-532-0005</t>
  </si>
  <si>
    <t>SCIENCE</t>
  </si>
  <si>
    <t>VBSD030854</t>
  </si>
  <si>
    <t xml:space="preserve">5000-5100-532-0006 </t>
  </si>
  <si>
    <t>VBSD030843</t>
  </si>
  <si>
    <t xml:space="preserve">5000-5100-532-0007 </t>
  </si>
  <si>
    <t>VBSD030844</t>
  </si>
  <si>
    <t>5000-5100-532-0008</t>
  </si>
  <si>
    <t>VBSD030837</t>
  </si>
  <si>
    <t>5000-5100-532-0009</t>
  </si>
  <si>
    <t>VBSD029978</t>
  </si>
  <si>
    <t>5000-5100-532-0010</t>
  </si>
  <si>
    <t>VBSD024970</t>
  </si>
  <si>
    <t>PARRILLA DE CALENTAMIENTO CON AGITACION</t>
  </si>
  <si>
    <t>5000-5100-532-0011</t>
  </si>
  <si>
    <t>SCIENTIFIC</t>
  </si>
  <si>
    <t>CVP-3250A</t>
  </si>
  <si>
    <t>POTENCIOMETRO</t>
  </si>
  <si>
    <t>5000-5100-532-0012</t>
  </si>
  <si>
    <t>SM-25CW</t>
  </si>
  <si>
    <t>151113-081</t>
  </si>
  <si>
    <t>TERMOCICLADOR DE PCR PUNTO FINAL</t>
  </si>
  <si>
    <t>5000-5100-532-0013</t>
  </si>
  <si>
    <t>MJ RESEARCH</t>
  </si>
  <si>
    <t>PTC200</t>
  </si>
  <si>
    <t>ALO20685</t>
  </si>
  <si>
    <t>5000-5100-532-0014</t>
  </si>
  <si>
    <t>ALO32260</t>
  </si>
  <si>
    <t>ULTRACENTRIFUGA REFRIGERADA</t>
  </si>
  <si>
    <t>5000-5100-532-0015</t>
  </si>
  <si>
    <t>AW-C-U20-MR</t>
  </si>
  <si>
    <t>17267002-1116</t>
  </si>
  <si>
    <t>CONGELADOR</t>
  </si>
  <si>
    <t>5000-5100-532-0016</t>
  </si>
  <si>
    <t>INBERA</t>
  </si>
  <si>
    <t>BFS08CDNAR4</t>
  </si>
  <si>
    <t>699140-900081</t>
  </si>
  <si>
    <t>5000-5100-532-0017</t>
  </si>
  <si>
    <t>6991409-00064</t>
  </si>
  <si>
    <t>ESTACION DE TRABAJO TIPO CAMARA CON FUENTE DE LUZ UV</t>
  </si>
  <si>
    <t>5000-5100-532-0018</t>
  </si>
  <si>
    <t>LAB COMPANION</t>
  </si>
  <si>
    <t>UVC01</t>
  </si>
  <si>
    <t>X025190</t>
  </si>
  <si>
    <t>5000-5100-532-0019</t>
  </si>
  <si>
    <t>X025189</t>
  </si>
  <si>
    <t>5000-5100-532-0020</t>
  </si>
  <si>
    <t>X025193</t>
  </si>
  <si>
    <t xml:space="preserve">5000-5100-532-0021 </t>
  </si>
  <si>
    <t>X025191</t>
  </si>
  <si>
    <t>5000-5100-532-0022</t>
  </si>
  <si>
    <t>X025192</t>
  </si>
  <si>
    <t>AB 3500 GENETIC ANALYZER HID  PARA IDENTIFICACION HUMANA</t>
  </si>
  <si>
    <t xml:space="preserve">5000-5100-532-0023 </t>
  </si>
  <si>
    <t>HITACHI</t>
  </si>
  <si>
    <t>350XL</t>
  </si>
  <si>
    <t>REFRIGERADOR CAPACIDAD 1370L</t>
  </si>
  <si>
    <t>5000-5100-532-0024</t>
  </si>
  <si>
    <t>G372CBNAD</t>
  </si>
  <si>
    <t>433151-200838</t>
  </si>
  <si>
    <t>REFRIGERADOR CON CONGELADOR</t>
  </si>
  <si>
    <t xml:space="preserve">5000-5100-532-0025 </t>
  </si>
  <si>
    <t>THERMO SIENTIFIC</t>
  </si>
  <si>
    <t>18LLCEETSA</t>
  </si>
  <si>
    <t>01582796-01160216</t>
  </si>
  <si>
    <t>5000-5100-532-0026</t>
  </si>
  <si>
    <t>01582795-01160216</t>
  </si>
  <si>
    <t>SILLA DE LABORATORIO</t>
  </si>
  <si>
    <t>5000-5100-532-0027</t>
  </si>
  <si>
    <t>5000-5100-532-0028</t>
  </si>
  <si>
    <t>5000-5100-532-0029</t>
  </si>
  <si>
    <t>5000-5100-532-0030</t>
  </si>
  <si>
    <t>5000-5100-532-0031</t>
  </si>
  <si>
    <t>5000-5100-532-0032</t>
  </si>
  <si>
    <t>5000-5100-532-0033</t>
  </si>
  <si>
    <t>5000-5100-532-0034</t>
  </si>
  <si>
    <t>5000-5100-532-0035</t>
  </si>
  <si>
    <t>5000-5100-532-0036</t>
  </si>
  <si>
    <t>CAMARA DE SECADO DE EVIDENCIA</t>
  </si>
  <si>
    <t xml:space="preserve">5000-5100-532-0037 </t>
  </si>
  <si>
    <t>AIR SCIENCE</t>
  </si>
  <si>
    <t>FDC001</t>
  </si>
  <si>
    <t>FDC7618</t>
  </si>
  <si>
    <t>MICROSCOPIO TRIOCULAR</t>
  </si>
  <si>
    <t>5000-5100-532-0038</t>
  </si>
  <si>
    <t>OPTIMUS</t>
  </si>
  <si>
    <t>0-BC3</t>
  </si>
  <si>
    <t>MICROSCOPIO ESTEREOSCOPICO</t>
  </si>
  <si>
    <t>5000-5100-532-0039</t>
  </si>
  <si>
    <t>VELA</t>
  </si>
  <si>
    <t>VE-SO</t>
  </si>
  <si>
    <t>HG646779</t>
  </si>
  <si>
    <t>HORNO DE CONVECCION FORZADA</t>
  </si>
  <si>
    <t>FRIGORIFICO CON CONGELADOR DE 6.1PIES CUBICOS</t>
  </si>
  <si>
    <t>5000-5100-532-0040</t>
  </si>
  <si>
    <t>MARVEL</t>
  </si>
  <si>
    <t>6RFXWWR-PL</t>
  </si>
  <si>
    <t>20160108164H</t>
  </si>
  <si>
    <t xml:space="preserve">5000-5100-532-0041 </t>
  </si>
  <si>
    <t>20160108163H</t>
  </si>
  <si>
    <t>5000-5100-532-0042</t>
  </si>
  <si>
    <t>20160106037H</t>
  </si>
  <si>
    <t>BAÑO SECO DIGITAL</t>
  </si>
  <si>
    <t>5000-5100-532-0043</t>
  </si>
  <si>
    <t>MSMAJOR SCIENCE ELITE</t>
  </si>
  <si>
    <t>EL-02</t>
  </si>
  <si>
    <t>141127A019</t>
  </si>
  <si>
    <t>EQUIPO THEMOMIXER</t>
  </si>
  <si>
    <t xml:space="preserve">5000-5100-532-0044 </t>
  </si>
  <si>
    <t>EPPENDORF</t>
  </si>
  <si>
    <t>5384DK001537</t>
  </si>
  <si>
    <t>CAMPANA DE  DE BIOSEGURIDAD NIVEL 1</t>
  </si>
  <si>
    <t xml:space="preserve">5000-5100-532-0045 </t>
  </si>
  <si>
    <t>MOTO HERRAMIENTA DE CORTE DREMEL</t>
  </si>
  <si>
    <t>5000-5100-532-0046</t>
  </si>
  <si>
    <t>5000-5100-532-0047</t>
  </si>
  <si>
    <t>SISTEMA DE PURIFICACION DE AGUA</t>
  </si>
  <si>
    <t>COODINACION SERVICIOS PERICIALES</t>
  </si>
  <si>
    <t>12469 002 0003 0001 0006 OTROS EQUIPOS</t>
  </si>
  <si>
    <t>EQUIPO DE RADIOCOMUNICACION CON GPS</t>
  </si>
  <si>
    <t>EQUIPO PARA ENLACES INALAMBRICOS</t>
  </si>
  <si>
    <t>CONMUTADOR DE RADIOCOMUNICACION</t>
  </si>
  <si>
    <t>12469 002 0003 0001 0003 OTROS EQUIPOS</t>
  </si>
  <si>
    <t>12469 002 0003 0001 0003</t>
  </si>
  <si>
    <t>MICROSCOPIO DE COMPARACION BALISTICA</t>
  </si>
  <si>
    <t>CK 2655</t>
  </si>
  <si>
    <t>KIT LASER DE TRAYECTORIA BALISTICA</t>
  </si>
  <si>
    <t>KIT DE RESTAURACION DE MATTRICULA DE ARMA DE FUEGO</t>
  </si>
  <si>
    <t>ESTANTE ENSAMBLABLE</t>
  </si>
  <si>
    <t>12412 002 0003 0001 0004</t>
  </si>
  <si>
    <t>Cocineta</t>
  </si>
  <si>
    <t>DALIA LUZ CARBAJAL PLANCARTE</t>
  </si>
  <si>
    <t>A126</t>
  </si>
  <si>
    <t>CENTRO DE JUSTICIA PARA LAS MUJERES</t>
  </si>
  <si>
    <t>12412 002 0003 0001 0004 COCINETA</t>
  </si>
  <si>
    <t>12413 002 0003 0001 0004</t>
  </si>
  <si>
    <t>A246</t>
  </si>
  <si>
    <t>8CC6260503</t>
  </si>
  <si>
    <t>AIOAMD6</t>
  </si>
  <si>
    <t>8CC62607SQ</t>
  </si>
  <si>
    <t>8CC62607TT</t>
  </si>
  <si>
    <t>8CC62607WJ</t>
  </si>
  <si>
    <t>8CC62607WQ</t>
  </si>
  <si>
    <t>8CC62608KS</t>
  </si>
  <si>
    <t>NXG87AL00654818CAB7600</t>
  </si>
  <si>
    <t>NXG87AL00654818C8F7600</t>
  </si>
  <si>
    <t>NXG87AL006548112D27600</t>
  </si>
  <si>
    <t>NXG87AL006548115197600</t>
  </si>
  <si>
    <t>Impresora multifuncional</t>
  </si>
  <si>
    <t>KKEX07987</t>
  </si>
  <si>
    <t>PIXMA G3100</t>
  </si>
  <si>
    <t>KKEX20129</t>
  </si>
  <si>
    <t>KKEX07881</t>
  </si>
  <si>
    <t>KKEX07994</t>
  </si>
  <si>
    <t>KKEX20115</t>
  </si>
  <si>
    <t>KKEX07907</t>
  </si>
  <si>
    <t>KKEX08001</t>
  </si>
  <si>
    <t>KKEX08818</t>
  </si>
  <si>
    <t>UPS</t>
  </si>
  <si>
    <t>VICA</t>
  </si>
  <si>
    <t>VICA900</t>
  </si>
  <si>
    <t>VICA901</t>
  </si>
  <si>
    <t>VICA902</t>
  </si>
  <si>
    <t>VICA903</t>
  </si>
  <si>
    <t>VICA904</t>
  </si>
  <si>
    <t>VICA905</t>
  </si>
  <si>
    <t>12413 002 0005 0003 0001 COMPUTO</t>
  </si>
  <si>
    <t>12411 002 0003 0001 0004</t>
  </si>
  <si>
    <t>Anaquel</t>
  </si>
  <si>
    <t>5000-5100-511-0001 B01 E06 0001</t>
  </si>
  <si>
    <t>A262</t>
  </si>
  <si>
    <t>5000-5100-511-0002 B01 E06 0002</t>
  </si>
  <si>
    <t>5000-5100-511-0003 B01 E06 0003</t>
  </si>
  <si>
    <t>5000-5100-511-0004 B01 E06 0004</t>
  </si>
  <si>
    <t>5000-5100-511-0005 B01 E06 0005</t>
  </si>
  <si>
    <t>5000-5100-511-0006 B01 E06 0006</t>
  </si>
  <si>
    <t>5000-5100-511-0007 B01 E06 0007</t>
  </si>
  <si>
    <t>Archivero metalico</t>
  </si>
  <si>
    <t>5000-5100-511-181 B01 A04 181</t>
  </si>
  <si>
    <t>5000-5100-511-182 B01 A04 182</t>
  </si>
  <si>
    <t>5000-5100-511-183 B01 A04 183</t>
  </si>
  <si>
    <t>5000-5100-511-184 B01 A04 184</t>
  </si>
  <si>
    <t>5000-5100-511-185 B01 A04 185</t>
  </si>
  <si>
    <t>5000-5100-511-186 B01 A04 186</t>
  </si>
  <si>
    <t>5000-5100-511-187 B01 A04 187</t>
  </si>
  <si>
    <t>5000-5100-511-188 B01 A04 188</t>
  </si>
  <si>
    <t>Escritorio</t>
  </si>
  <si>
    <t>5000-5100-511-0003 B01 E01 0003</t>
  </si>
  <si>
    <t>5000-5100-511-0004 B01 E01 0004</t>
  </si>
  <si>
    <t>5000-5100-511-0005 B01 E01 0005</t>
  </si>
  <si>
    <t>5000-5100-511-0006 B01 E01 0006</t>
  </si>
  <si>
    <t>5000-5100-511-0007 B01 E01 0007</t>
  </si>
  <si>
    <t>5000-5100-511-0008 B01 E01 0008</t>
  </si>
  <si>
    <t>5000-5100-511-0009 B01 E01 0009</t>
  </si>
  <si>
    <t>5000-5100-511-0010 B01 E01 0010</t>
  </si>
  <si>
    <t>5000-5100-511-0011 B01 E01 0011</t>
  </si>
  <si>
    <t>5000-5100-511-0012 B01 E01 0012</t>
  </si>
  <si>
    <t>5000-5100-511-0013 B01 E01 0013</t>
  </si>
  <si>
    <t>5000-5100-511-0014 B01 E01 0014</t>
  </si>
  <si>
    <t>5000-5100-511-0015 B01 E01 0015</t>
  </si>
  <si>
    <t>5000-5100-511-0016 B01 E01 0016</t>
  </si>
  <si>
    <t>5000-5100-511-0017 B01 E01 0017</t>
  </si>
  <si>
    <t>5000-5100-511-0018 B01 E01 0018</t>
  </si>
  <si>
    <t>5000-5100-511-0019 B01 E01 0019</t>
  </si>
  <si>
    <t>5000-5100-511-0020 B01 E01 0020</t>
  </si>
  <si>
    <t>5000-5100-511-0021 B01 E01 0021</t>
  </si>
  <si>
    <t>5000-5100-511-0022 B01 E01 0022</t>
  </si>
  <si>
    <t>5000-5100-511-0023 B01 E01 0023</t>
  </si>
  <si>
    <t>5000-5100-511-0024 B01 E01 0024</t>
  </si>
  <si>
    <t>5000-5100-511-0025 B01 E01 0025</t>
  </si>
  <si>
    <t>5000-5100-511-0026 B01 E01 0026</t>
  </si>
  <si>
    <t>5000-5100-511-0027 B01 E01 0027</t>
  </si>
  <si>
    <t>Estante</t>
  </si>
  <si>
    <t>5000-5100-511-0008 B01 E06 0008</t>
  </si>
  <si>
    <t>5000-5100-511-0009 B01 E06 0009</t>
  </si>
  <si>
    <t>5000-5100-511-0010 B01 E06 0010</t>
  </si>
  <si>
    <t>5000-5100-511-0011 B01 E06 0011</t>
  </si>
  <si>
    <t>5000-5100-511-0012 B01 E06 0012</t>
  </si>
  <si>
    <t>5000-5100-511-0013 B01 E06 0013</t>
  </si>
  <si>
    <t>5000-5100-511-0014 B01 E06 0014</t>
  </si>
  <si>
    <t>5000-5100-511-0015 B01 E06 0015</t>
  </si>
  <si>
    <t>5000-5100-511-0016 B01 E06 0016</t>
  </si>
  <si>
    <t>5000-5100-511-0017 B01 E06 0017</t>
  </si>
  <si>
    <t>5000-5100-511-0018 B01 E06 0018</t>
  </si>
  <si>
    <t>5000-5100-511-0019 B01 E06 0019</t>
  </si>
  <si>
    <t>5000-5100-511-0020 B01 E06 0021</t>
  </si>
  <si>
    <t>5000-5100-511-0022 B01 E06 0022</t>
  </si>
  <si>
    <t>5000-5100-511-0023 B01 E06 0023</t>
  </si>
  <si>
    <t>5000-5100-511-0024 B01 E06 0024</t>
  </si>
  <si>
    <t>Librero</t>
  </si>
  <si>
    <t>5000-5100-511-0001 B01 L01 0001</t>
  </si>
  <si>
    <t>5000-5100-511-0002 B01 L01 0002</t>
  </si>
  <si>
    <t>5000-5100-511-0003 B01 L01 0003</t>
  </si>
  <si>
    <t>5000-5100-511-0004 B01 L01 0004</t>
  </si>
  <si>
    <t>5000-5100-511-0005 B01 L01 0005</t>
  </si>
  <si>
    <t>5000-5100-511-0006 B01 L01 0006</t>
  </si>
  <si>
    <t>5000-5100-511-0007 B01 L01 0007</t>
  </si>
  <si>
    <t>5000-5100-511-0008 B01 L01 0008</t>
  </si>
  <si>
    <t>5000-5100-511-0009 B01 L01 0009</t>
  </si>
  <si>
    <t>5000-5100-511-0010 B01 L01 0010</t>
  </si>
  <si>
    <t xml:space="preserve">Silla </t>
  </si>
  <si>
    <t>5000-5100-511-0001 B01 S14 0001</t>
  </si>
  <si>
    <t>5000-5100-511-0002 B01 S14 0002</t>
  </si>
  <si>
    <t>5000-5100-511-0003 B01 S14 0003</t>
  </si>
  <si>
    <t>5000-5100-511-0004 B01 S14 0004</t>
  </si>
  <si>
    <t>5000-5100-511-0005 B01 S14 0005</t>
  </si>
  <si>
    <t>5000-5100-511-0006 B01 S14 0006</t>
  </si>
  <si>
    <t>5000-5100-511-0007 B01 S14 0007</t>
  </si>
  <si>
    <t>5000-5100-511-0008 B01 S14 0008</t>
  </si>
  <si>
    <t>5000-5100-511-0009 B01 S14 0009</t>
  </si>
  <si>
    <t>5000-5100-511-0010 B01 S14 0010</t>
  </si>
  <si>
    <t>5000-5100-511-0011 B01 S14 0011</t>
  </si>
  <si>
    <t>5000-5100-511-0012 B01 S14 0012</t>
  </si>
  <si>
    <t>5000-5100-511-0013 B01 S14 0013</t>
  </si>
  <si>
    <t>5000-5100-511-0014 B01 S14 0014</t>
  </si>
  <si>
    <t>5000-5100-511-0015 B01 S14 0015</t>
  </si>
  <si>
    <t>5000-5100-511-0016 B01 S14 0016</t>
  </si>
  <si>
    <t>5000-5100-511-0017 B01 S14 0017</t>
  </si>
  <si>
    <t>5000-5100-511-0018 B01 S14 0018</t>
  </si>
  <si>
    <t>5000-5100-511-0019 B01 S14 0019</t>
  </si>
  <si>
    <t>5000-5100-511-0020 B01 S14 0020</t>
  </si>
  <si>
    <t>Sillon</t>
  </si>
  <si>
    <t>5000-5100-511-0001 B01 S15 0001</t>
  </si>
  <si>
    <t>5000-5100-511-0002 B01 S15 0002</t>
  </si>
  <si>
    <t>5000-5100-511-0003 B01 S15 0003</t>
  </si>
  <si>
    <t>5000-5100-511-0004 B01 S15 0004</t>
  </si>
  <si>
    <t>5000-5100-511-0005 B01 S15 0005</t>
  </si>
  <si>
    <t>5000-5100-511-0006 B01 S15 0006</t>
  </si>
  <si>
    <t>5000-5100-511-0007 B01 S15 0007</t>
  </si>
  <si>
    <t>5000-5100-511-0008 B01 S15 0008</t>
  </si>
  <si>
    <t>5000-5100-511-0009 B01 S15 0009</t>
  </si>
  <si>
    <t>5000-5100-511-0010 B01 S15 0010</t>
  </si>
  <si>
    <t>5000-5100-511-0011 B01 S15 0011</t>
  </si>
  <si>
    <t>5000-5100-511-0012 B01 S15 0012</t>
  </si>
  <si>
    <t>5000-5100-511-0013 B01 S15 0013</t>
  </si>
  <si>
    <t>12411 002 0003 0001 0004 MOBILIARIO Y EQUIPO DE ADMINISTRACIÓN</t>
  </si>
  <si>
    <t>12413 002 0006 0001 0006</t>
  </si>
  <si>
    <t>12413 002 0006 0001 0004</t>
  </si>
  <si>
    <t>Computadora de escritorio</t>
  </si>
  <si>
    <t>PABLO ALEJANDRO JASSO BARRERA</t>
  </si>
  <si>
    <t>FA94</t>
  </si>
  <si>
    <t>ALL IN ONE AIO</t>
  </si>
  <si>
    <t>Laptop</t>
  </si>
  <si>
    <t>Escaner</t>
  </si>
  <si>
    <t>SCANJET ENTERPRISE FLOW</t>
  </si>
  <si>
    <t>Multifuncional</t>
  </si>
  <si>
    <t>LASERJET PRO M125NW MFP</t>
  </si>
  <si>
    <t>PC Aspire 1</t>
  </si>
  <si>
    <t>INDALECIO VLADIMIR MOJICA PEÑA</t>
  </si>
  <si>
    <t>FA95</t>
  </si>
  <si>
    <t>ASPIRE</t>
  </si>
  <si>
    <t>PC Aspire 2</t>
  </si>
  <si>
    <t>PC Aspire 3</t>
  </si>
  <si>
    <t>PC Aspire 4</t>
  </si>
  <si>
    <t>PC Aspire 5</t>
  </si>
  <si>
    <t>PC Aspire 6</t>
  </si>
  <si>
    <t>PC Aspire 7</t>
  </si>
  <si>
    <t>PC Aspire 8</t>
  </si>
  <si>
    <t>PC Aspire 9</t>
  </si>
  <si>
    <t>PC Aspire 10</t>
  </si>
  <si>
    <t>PC Aspire 11</t>
  </si>
  <si>
    <t>PC Aspire 12</t>
  </si>
  <si>
    <t>PC Aspire 13</t>
  </si>
  <si>
    <t>PC Aspire 14</t>
  </si>
  <si>
    <t>PC Aspire 15</t>
  </si>
  <si>
    <t>PC Aspire 16</t>
  </si>
  <si>
    <t>PC Aspire 17</t>
  </si>
  <si>
    <t>PC Aspire 18</t>
  </si>
  <si>
    <t>PC Aspire 19</t>
  </si>
  <si>
    <t>PC Aspire 20</t>
  </si>
  <si>
    <t>PC Aspire 21</t>
  </si>
  <si>
    <t>PC Aspire 22</t>
  </si>
  <si>
    <t>PC Aspire 23</t>
  </si>
  <si>
    <t>PC Aspire 24</t>
  </si>
  <si>
    <t>PC Aspire 25</t>
  </si>
  <si>
    <t>PC Aspire 26</t>
  </si>
  <si>
    <t>PC Aspire 27</t>
  </si>
  <si>
    <t>PC Aspire 28</t>
  </si>
  <si>
    <t>PC Aspire 29</t>
  </si>
  <si>
    <t>PC Aspire 30</t>
  </si>
  <si>
    <t>PC Aspire 31</t>
  </si>
  <si>
    <t>PC Aspire 32</t>
  </si>
  <si>
    <t>PC Aspire 33</t>
  </si>
  <si>
    <t>PC Aspire 34</t>
  </si>
  <si>
    <t>PC Aspire 35</t>
  </si>
  <si>
    <t>PC Aspire 36</t>
  </si>
  <si>
    <t>PC Aspire 37</t>
  </si>
  <si>
    <t>PC Aspire 38</t>
  </si>
  <si>
    <t>PC Aspire 39</t>
  </si>
  <si>
    <t>PC Aspire 40</t>
  </si>
  <si>
    <t>PC Aspire 41</t>
  </si>
  <si>
    <t>PC Aspire 42</t>
  </si>
  <si>
    <t>PC Aspire 43</t>
  </si>
  <si>
    <t>PC Aspire 44</t>
  </si>
  <si>
    <t>PC Aspire 45</t>
  </si>
  <si>
    <t>PC Aspire 46</t>
  </si>
  <si>
    <t>PC Aspire 47</t>
  </si>
  <si>
    <t>PC Aspire 48</t>
  </si>
  <si>
    <t>PC Aspire 49</t>
  </si>
  <si>
    <t>PC Aspire 50</t>
  </si>
  <si>
    <t>PC Aspire 51</t>
  </si>
  <si>
    <t>PC Aspire 52</t>
  </si>
  <si>
    <t>PC Aspire 53</t>
  </si>
  <si>
    <t>PC Aspire 54</t>
  </si>
  <si>
    <t>PC Aspire 55</t>
  </si>
  <si>
    <t>PC Aspire 56</t>
  </si>
  <si>
    <t>PC Aspire 57</t>
  </si>
  <si>
    <t>PC Aspire 58</t>
  </si>
  <si>
    <t>PC Aspire 59</t>
  </si>
  <si>
    <t>PC Aspire 60</t>
  </si>
  <si>
    <t>PC Aspire 61</t>
  </si>
  <si>
    <t>PC Aspire 62</t>
  </si>
  <si>
    <t>PC Aspire 63</t>
  </si>
  <si>
    <t>PC Aspire 64</t>
  </si>
  <si>
    <t>PC Aspire 65</t>
  </si>
  <si>
    <t>PC Aspire 66</t>
  </si>
  <si>
    <t>PC Aspire 67</t>
  </si>
  <si>
    <t>PC Aspire 68</t>
  </si>
  <si>
    <t>PC Aspire 69</t>
  </si>
  <si>
    <t>PC Aspire 70</t>
  </si>
  <si>
    <t>PC Aspire 71</t>
  </si>
  <si>
    <t>PC Aspire 72</t>
  </si>
  <si>
    <t>PC Aspire 73</t>
  </si>
  <si>
    <t>PC Aspire 74</t>
  </si>
  <si>
    <t>PC Aspire 75</t>
  </si>
  <si>
    <t>PC Aspire 76</t>
  </si>
  <si>
    <t>PC Aspire 77</t>
  </si>
  <si>
    <t>PC Aspire 78</t>
  </si>
  <si>
    <t>PC Aspire 79</t>
  </si>
  <si>
    <t>PC Aspire 80</t>
  </si>
  <si>
    <t>PC Aspire 81</t>
  </si>
  <si>
    <t>PC Aspire 82</t>
  </si>
  <si>
    <t>PC Aspire 83</t>
  </si>
  <si>
    <t>PC Aspire 84</t>
  </si>
  <si>
    <t>PC Aspire 85</t>
  </si>
  <si>
    <t>PC Aspire 86</t>
  </si>
  <si>
    <t>PC Aspire 87</t>
  </si>
  <si>
    <t>PC Aspire 88</t>
  </si>
  <si>
    <t>PC Aspire 89</t>
  </si>
  <si>
    <t>PC Aspire 90</t>
  </si>
  <si>
    <t>PC Aspire 91</t>
  </si>
  <si>
    <t>PC Aspire 92</t>
  </si>
  <si>
    <t>PC Aspire 93</t>
  </si>
  <si>
    <t>PC Aspire 94</t>
  </si>
  <si>
    <t>PC Aspire 95</t>
  </si>
  <si>
    <t>PC Aspire 96</t>
  </si>
  <si>
    <t>PC Aspire 97</t>
  </si>
  <si>
    <t>PC Aspire 98</t>
  </si>
  <si>
    <t>PC Aspire 99</t>
  </si>
  <si>
    <t>PC Aspire 100</t>
  </si>
  <si>
    <t>PC Aspire 101</t>
  </si>
  <si>
    <t>PC Aspire 102</t>
  </si>
  <si>
    <t>PC Aspire 103</t>
  </si>
  <si>
    <t>PC Aspire 104</t>
  </si>
  <si>
    <t>PC Aspire 105</t>
  </si>
  <si>
    <t>PC Aspire 106</t>
  </si>
  <si>
    <t>PC Aspire 107</t>
  </si>
  <si>
    <t>PC Aspire 108</t>
  </si>
  <si>
    <t>PC Aspire 109</t>
  </si>
  <si>
    <t>PC Aspire 110</t>
  </si>
  <si>
    <t>PC Aspire 111</t>
  </si>
  <si>
    <t>PC Aspire 112</t>
  </si>
  <si>
    <t>PC Aspire 113</t>
  </si>
  <si>
    <t>PC Aspire 114</t>
  </si>
  <si>
    <t>PC Aspire 115</t>
  </si>
  <si>
    <t>PC Aspire 116</t>
  </si>
  <si>
    <t>PC Aspire 117</t>
  </si>
  <si>
    <t>PC Aspire 118</t>
  </si>
  <si>
    <t>PC Aspire 119</t>
  </si>
  <si>
    <t>PC Aspire 120</t>
  </si>
  <si>
    <t>PC Aspire 121</t>
  </si>
  <si>
    <t>PC Aspire 122</t>
  </si>
  <si>
    <t>PC Aspire 123</t>
  </si>
  <si>
    <t>PC Aspire 124</t>
  </si>
  <si>
    <t>PC Aspire 125</t>
  </si>
  <si>
    <t>PC Aspire 126</t>
  </si>
  <si>
    <t>PC Aspire 127</t>
  </si>
  <si>
    <t>PC Aspire 128</t>
  </si>
  <si>
    <t>PC Aspire 129</t>
  </si>
  <si>
    <t>PC Aspire 130</t>
  </si>
  <si>
    <t>PC Aspire 131</t>
  </si>
  <si>
    <t>PC Aspire 132</t>
  </si>
  <si>
    <t>PC Aspire 133</t>
  </si>
  <si>
    <t>PC Aspire 134</t>
  </si>
  <si>
    <t>PC Aspire 135</t>
  </si>
  <si>
    <t>PC Aspire 136</t>
  </si>
  <si>
    <t>PC Aspire 137</t>
  </si>
  <si>
    <t>PC Aspire 138</t>
  </si>
  <si>
    <t>PC Aspire 139</t>
  </si>
  <si>
    <t>PC Aspire 140</t>
  </si>
  <si>
    <t>PC Aspire 141</t>
  </si>
  <si>
    <t>PC Aspire 142</t>
  </si>
  <si>
    <t>PC Aspire 143</t>
  </si>
  <si>
    <t>PC Aspire 144</t>
  </si>
  <si>
    <t>PC Aspire 145</t>
  </si>
  <si>
    <t>PC Aspire 146</t>
  </si>
  <si>
    <t>PC Aspire 147</t>
  </si>
  <si>
    <t>NOTEBOOK 14 AC146LA</t>
  </si>
  <si>
    <t>Gabinete</t>
  </si>
  <si>
    <t>Impresora</t>
  </si>
  <si>
    <t>MONO M105</t>
  </si>
  <si>
    <t>Kiosko</t>
  </si>
  <si>
    <t>MONO M200</t>
  </si>
  <si>
    <t>DATASHIELD</t>
  </si>
  <si>
    <t>DS-400VA</t>
  </si>
  <si>
    <t> Fiscalía Especializada en la Investigación y Combate al Delito de Secuestro</t>
  </si>
  <si>
    <t>Dirección General de la Implementación del Nuevo Sistema de Justicia Penal</t>
  </si>
  <si>
    <t>12413 002 0006 0001 0006 COMPUTO</t>
  </si>
  <si>
    <t>12469 002 0006 0001 0005</t>
  </si>
  <si>
    <t>AB 3500 genetic analyzer HID para identificación humana</t>
  </si>
  <si>
    <t xml:space="preserve">5000-5100-532-0046 </t>
  </si>
  <si>
    <t>F0001845</t>
  </si>
  <si>
    <t>APPLIED BIOSYSTEMS</t>
  </si>
  <si>
    <t>28166-060</t>
  </si>
  <si>
    <t>Coordinación General de Servicios Periciales</t>
  </si>
  <si>
    <t>12413 002 0006 0001 0004 COMPUTO</t>
  </si>
  <si>
    <t>12413 002 0003 0001 0005 IMPRESORA</t>
  </si>
  <si>
    <t>12412 002 0003 0001 0005 PANTALLA</t>
  </si>
  <si>
    <t>12421 002 0003 0001 0005 PROYECTOR</t>
  </si>
  <si>
    <t>NO SE RECIBIO</t>
  </si>
  <si>
    <t>12469 002 0006 0001  0005 HID para identificación humana</t>
  </si>
  <si>
    <t>12423523 0002 0003 0001 0005</t>
  </si>
  <si>
    <t>12423523 0002 0003 0001 0005 CAMARAS FOTOGRAFICAS</t>
  </si>
  <si>
    <t>12469 002 0003 0001 0002</t>
  </si>
  <si>
    <t>12469 002 0003 0001 0002 EQUIPO DE RADIOCOMUNICACION GPS</t>
  </si>
  <si>
    <t>12469 002 0003 0001 0005</t>
  </si>
  <si>
    <t>12469 002 0003 0001 0005 EQUIPO PARA ENLACE INALAMBRICO</t>
  </si>
  <si>
    <t>12423 002 0005 0003 0001 CAMARAS FOTOGRAFICAS Y PROYECTOR</t>
  </si>
  <si>
    <t>RECURSO ESTATAL</t>
  </si>
  <si>
    <t>1241 3 001 0002</t>
  </si>
  <si>
    <t>1241 3 001 0002 FAX</t>
  </si>
  <si>
    <t>1241 3 001 0003 NOBREAK</t>
  </si>
  <si>
    <t>1241 3 001 0003</t>
  </si>
  <si>
    <t>FAX</t>
  </si>
  <si>
    <t>NOBREAK</t>
  </si>
  <si>
    <t>12423523 0002 0006 0001 0004 CAMARAS FOTOGRAFICAS</t>
  </si>
  <si>
    <t>12423523 0002 0006 0001 0004</t>
  </si>
  <si>
    <t>Camara</t>
  </si>
  <si>
    <t>FA98</t>
  </si>
  <si>
    <t>12469 002 0006 0001 0001 OTROS EQUIPOS</t>
  </si>
  <si>
    <t>12469 002 0006 0001 0001</t>
  </si>
  <si>
    <t>Antena</t>
  </si>
  <si>
    <t>Dalia Luz Carbajal Plancarte</t>
  </si>
  <si>
    <t>B224</t>
  </si>
  <si>
    <t>Bueno</t>
  </si>
  <si>
    <t xml:space="preserve">12413 002 0005 0003 0002 TELEFONO ALAMBRICO </t>
  </si>
  <si>
    <t>12413 002 0005 0003 0002</t>
  </si>
  <si>
    <t xml:space="preserve">TELEFONO ALAMBRICO </t>
  </si>
  <si>
    <t>CLASS X GRAFITO</t>
  </si>
  <si>
    <t>RECURSO REDERAL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</si>
</sst>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&quot;$&quot;#,##0.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theme="8" tint="-0.249977111117893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sz val="8"/>
      <name val="Arial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9"/>
      <color theme="3" tint="0.39997558519241921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4"/>
      <color rgb="FF000000"/>
      <name val="Arial Narrow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top" wrapText="1"/>
    </xf>
    <xf numFmtId="0" fontId="3" fillId="3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15" fontId="10" fillId="3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5" fontId="12" fillId="3" borderId="7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5" fontId="12" fillId="3" borderId="9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5" fontId="12" fillId="3" borderId="0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4" fontId="11" fillId="3" borderId="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  <xf numFmtId="49" fontId="16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3" fillId="4" borderId="0" xfId="0" applyFont="1" applyFill="1"/>
    <xf numFmtId="0" fontId="14" fillId="3" borderId="6" xfId="0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15" fontId="13" fillId="3" borderId="11" xfId="3" applyNumberFormat="1" applyFont="1" applyFill="1" applyBorder="1" applyAlignment="1">
      <alignment horizontal="center" vertical="center"/>
    </xf>
    <xf numFmtId="4" fontId="13" fillId="0" borderId="11" xfId="3" applyNumberFormat="1" applyFont="1" applyBorder="1" applyAlignment="1">
      <alignment horizontal="center" vertical="center"/>
    </xf>
    <xf numFmtId="15" fontId="13" fillId="3" borderId="4" xfId="3" applyNumberFormat="1" applyFont="1" applyFill="1" applyBorder="1" applyAlignment="1">
      <alignment horizontal="center" vertical="center"/>
    </xf>
    <xf numFmtId="4" fontId="13" fillId="0" borderId="4" xfId="3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" fontId="14" fillId="3" borderId="11" xfId="0" applyNumberFormat="1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9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3" fontId="14" fillId="0" borderId="0" xfId="1" applyFont="1" applyBorder="1" applyAlignment="1">
      <alignment horizontal="center" vertical="center" wrapText="1"/>
    </xf>
    <xf numFmtId="44" fontId="20" fillId="0" borderId="0" xfId="0" applyNumberFormat="1" applyFont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3" fillId="0" borderId="0" xfId="0" applyNumberFormat="1" applyFont="1"/>
    <xf numFmtId="0" fontId="22" fillId="0" borderId="0" xfId="0" applyFont="1" applyAlignment="1">
      <alignment vertical="center"/>
    </xf>
    <xf numFmtId="4" fontId="12" fillId="3" borderId="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4" fontId="14" fillId="3" borderId="0" xfId="0" applyNumberFormat="1" applyFont="1" applyFill="1" applyBorder="1" applyAlignment="1">
      <alignment horizontal="right" vertical="center" wrapText="1"/>
    </xf>
    <xf numFmtId="15" fontId="10" fillId="3" borderId="17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5" fontId="10" fillId="3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15" fontId="25" fillId="3" borderId="0" xfId="0" applyNumberFormat="1" applyFont="1" applyFill="1" applyBorder="1" applyAlignment="1">
      <alignment horizontal="center" vertical="center" wrapText="1"/>
    </xf>
    <xf numFmtId="44" fontId="25" fillId="3" borderId="0" xfId="1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43" fontId="3" fillId="0" borderId="0" xfId="0" applyNumberFormat="1" applyFont="1"/>
    <xf numFmtId="4" fontId="3" fillId="4" borderId="0" xfId="0" applyNumberFormat="1" applyFont="1" applyFill="1"/>
    <xf numFmtId="167" fontId="26" fillId="3" borderId="7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14" fontId="26" fillId="3" borderId="0" xfId="0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4" fontId="10" fillId="3" borderId="17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15" fontId="13" fillId="3" borderId="0" xfId="3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/>
    </xf>
    <xf numFmtId="4" fontId="11" fillId="3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14" fontId="26" fillId="3" borderId="4" xfId="0" applyNumberFormat="1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3" fontId="15" fillId="0" borderId="4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/>
    </xf>
    <xf numFmtId="43" fontId="14" fillId="0" borderId="4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7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</cellXfs>
  <cellStyles count="31">
    <cellStyle name="Euro" xfId="4"/>
    <cellStyle name="Hipervínculo 2" xfId="5"/>
    <cellStyle name="Millares" xfId="1" builtinId="3"/>
    <cellStyle name="Millares 2" xfId="2"/>
    <cellStyle name="Millares 2 2" xfId="6"/>
    <cellStyle name="Millares 2 2 2" xfId="7"/>
    <cellStyle name="Millares 3" xfId="8"/>
    <cellStyle name="Millares 4" xfId="9"/>
    <cellStyle name="Moneda 2" xfId="10"/>
    <cellStyle name="Moneda 2 2" xfId="11"/>
    <cellStyle name="Normal" xfId="0" builtinId="0"/>
    <cellStyle name="Normal 10" xfId="12"/>
    <cellStyle name="Normal 15" xfId="13"/>
    <cellStyle name="Normal 2" xfId="3"/>
    <cellStyle name="Normal 2 13" xfId="14"/>
    <cellStyle name="Normal 2 2" xfId="15"/>
    <cellStyle name="Normal 2 3" xfId="16"/>
    <cellStyle name="Normal 2 4" xfId="17"/>
    <cellStyle name="Normal 2_DEPREC.CORREGIDO DIC 2011 TOÑO" xfId="18"/>
    <cellStyle name="Normal 3" xfId="19"/>
    <cellStyle name="Normal 4" xfId="20"/>
    <cellStyle name="Normal 5" xfId="21"/>
    <cellStyle name="Normal 6" xfId="22"/>
    <cellStyle name="Normal 6 2" xfId="23"/>
    <cellStyle name="Normal 6 3" xfId="24"/>
    <cellStyle name="Normal 6 6" xfId="25"/>
    <cellStyle name="Normal 7" xfId="26"/>
    <cellStyle name="Normal 7 3" xfId="27"/>
    <cellStyle name="Normal 8" xfId="28"/>
    <cellStyle name="Normal 9" xfId="29"/>
    <cellStyle name="Porcentu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578305</xdr:colOff>
      <xdr:row>0</xdr:row>
      <xdr:rowOff>31750</xdr:rowOff>
    </xdr:from>
    <xdr:to>
      <xdr:col>4</xdr:col>
      <xdr:colOff>79375</xdr:colOff>
      <xdr:row>4</xdr:row>
      <xdr:rowOff>31750</xdr:rowOff>
    </xdr:to>
    <xdr:pic>
      <xdr:nvPicPr>
        <xdr:cNvPr id="2" name="8 Imagen" descr="C:\Users\JULIO\Pictures\LOGO-fiscalia-general-del-estad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680" y="31750"/>
          <a:ext cx="1326695" cy="134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1956</xdr:row>
      <xdr:rowOff>85725</xdr:rowOff>
    </xdr:from>
    <xdr:to>
      <xdr:col>3</xdr:col>
      <xdr:colOff>19050</xdr:colOff>
      <xdr:row>1973</xdr:row>
      <xdr:rowOff>0</xdr:rowOff>
    </xdr:to>
    <xdr:sp macro="" textlink="">
      <xdr:nvSpPr>
        <xdr:cNvPr id="3" name="CuadroTexto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775" y="1039161171"/>
          <a:ext cx="2896507" cy="2839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LUIS</a:t>
          </a:r>
          <a:r>
            <a:rPr lang="es-MX" sz="1100" b="1" baseline="0"/>
            <a:t> ALBERTO ALCOCER  CASTULO</a:t>
          </a:r>
        </a:p>
        <a:p>
          <a:pPr algn="ctr"/>
          <a:r>
            <a:rPr lang="es-MX" sz="1100" baseline="0"/>
            <a:t>AUXILIAR ADMINISTRATIVO</a:t>
          </a:r>
          <a:endParaRPr lang="es-MX" sz="1100"/>
        </a:p>
      </xdr:txBody>
    </xdr:sp>
    <xdr:clientData/>
  </xdr:twoCellAnchor>
  <xdr:twoCellAnchor>
    <xdr:from>
      <xdr:col>7</xdr:col>
      <xdr:colOff>257175</xdr:colOff>
      <xdr:row>1956</xdr:row>
      <xdr:rowOff>85725</xdr:rowOff>
    </xdr:from>
    <xdr:to>
      <xdr:col>9</xdr:col>
      <xdr:colOff>1628775</xdr:colOff>
      <xdr:row>1973</xdr:row>
      <xdr:rowOff>0</xdr:rowOff>
    </xdr:to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64943" y="1039161171"/>
          <a:ext cx="3458028" cy="2839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9</xdr:col>
      <xdr:colOff>1619250</xdr:colOff>
      <xdr:row>1956</xdr:row>
      <xdr:rowOff>85725</xdr:rowOff>
    </xdr:from>
    <xdr:to>
      <xdr:col>12</xdr:col>
      <xdr:colOff>647700</xdr:colOff>
      <xdr:row>1973</xdr:row>
      <xdr:rowOff>11339</xdr:rowOff>
    </xdr:to>
    <xdr:sp macro="" textlink="">
      <xdr:nvSpPr>
        <xdr:cNvPr id="5" name="CuadroTexto 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613446" y="1039161171"/>
          <a:ext cx="2645683" cy="285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 b="1"/>
            <a:t>LIC. ERNESTO ACEVEDO HERNÁNDEZ 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2</xdr:col>
      <xdr:colOff>962025</xdr:colOff>
      <xdr:row>1956</xdr:row>
      <xdr:rowOff>85725</xdr:rowOff>
    </xdr:from>
    <xdr:to>
      <xdr:col>7</xdr:col>
      <xdr:colOff>123825</xdr:colOff>
      <xdr:row>1967</xdr:row>
      <xdr:rowOff>127000</xdr:rowOff>
    </xdr:to>
    <xdr:sp macro="" textlink="">
      <xdr:nvSpPr>
        <xdr:cNvPr id="6" name="CuadroTexto 1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46400" y="1034881725"/>
          <a:ext cx="3082925" cy="204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VICENTE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FIGUEROA ALANIS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 DE APOYO TECNICO Y LOGISTICO 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XFD1968"/>
  <sheetViews>
    <sheetView showGridLines="0" tabSelected="1" view="pageBreakPreview" topLeftCell="A1936" zoomScale="60" zoomScaleNormal="84" zoomScalePageLayoutView="60" workbookViewId="0">
      <selection activeCell="I1951" sqref="I1951"/>
    </sheetView>
  </sheetViews>
  <sheetFormatPr baseColWidth="10" defaultRowHeight="12.75" x14ac:dyDescent="0.2"/>
  <cols>
    <col min="1" max="1" width="17.85546875" style="1" customWidth="1"/>
    <col min="2" max="2" width="12" style="1" customWidth="1"/>
    <col min="3" max="3" width="14.85546875" style="1" customWidth="1"/>
    <col min="4" max="4" width="12.7109375" style="1" customWidth="1"/>
    <col min="5" max="5" width="11.42578125" style="1" customWidth="1"/>
    <col min="6" max="6" width="10.42578125" style="1" customWidth="1"/>
    <col min="7" max="7" width="9.42578125" style="1" customWidth="1"/>
    <col min="8" max="8" width="13" style="1" customWidth="1"/>
    <col min="9" max="9" width="18.42578125" style="1" customWidth="1"/>
    <col min="10" max="10" width="29.7109375" style="1" customWidth="1"/>
    <col min="11" max="11" width="11.42578125" style="1"/>
    <col min="12" max="12" width="13.140625" style="1" bestFit="1" customWidth="1"/>
    <col min="13" max="13" width="13.42578125" style="1" customWidth="1"/>
    <col min="14" max="16384" width="11.42578125" style="1"/>
  </cols>
  <sheetData>
    <row r="1" spans="1:20" ht="20.25" customHeight="1" x14ac:dyDescent="0.25">
      <c r="J1" s="2"/>
      <c r="K1" s="2"/>
      <c r="L1" s="3" t="s">
        <v>0</v>
      </c>
      <c r="M1" s="4"/>
      <c r="N1" s="2"/>
      <c r="O1" s="2"/>
      <c r="P1" s="2"/>
      <c r="Q1" s="2"/>
      <c r="R1" s="2"/>
      <c r="S1" s="2"/>
      <c r="T1" s="2"/>
    </row>
    <row r="2" spans="1:20" ht="19.5" customHeight="1" x14ac:dyDescent="0.2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2"/>
      <c r="O2" s="2"/>
      <c r="P2" s="2"/>
      <c r="Q2" s="2"/>
      <c r="R2" s="2"/>
      <c r="S2" s="2"/>
      <c r="T2" s="2"/>
    </row>
    <row r="3" spans="1:20" ht="16.5" customHeight="1" x14ac:dyDescent="0.2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20" ht="49.5" customHeight="1" x14ac:dyDescent="0.2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20" s="5" customFormat="1" ht="16.5" customHeight="1" x14ac:dyDescent="0.25">
      <c r="A5" s="168" t="s">
        <v>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0" s="5" customFormat="1" ht="16.5" customHeight="1" thickBot="1" x14ac:dyDescent="0.3">
      <c r="A6" s="168" t="s">
        <v>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20" ht="27" customHeight="1" x14ac:dyDescent="0.2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8" t="s">
        <v>17</v>
      </c>
      <c r="M7" s="8" t="s">
        <v>18</v>
      </c>
      <c r="N7" s="9"/>
    </row>
    <row r="8" spans="1:20" s="15" customFormat="1" ht="25.5" x14ac:dyDescent="0.2">
      <c r="A8" s="10" t="s">
        <v>19</v>
      </c>
      <c r="B8" s="11"/>
      <c r="C8" s="12"/>
      <c r="D8" s="12"/>
      <c r="E8" s="180" t="s">
        <v>1575</v>
      </c>
      <c r="F8" s="180"/>
      <c r="G8" s="180"/>
      <c r="H8" s="180"/>
      <c r="I8" s="12"/>
      <c r="J8" s="12"/>
      <c r="K8" s="12"/>
      <c r="L8" s="13"/>
      <c r="M8" s="12"/>
      <c r="N8" s="132"/>
      <c r="O8" s="132"/>
    </row>
    <row r="9" spans="1:20" s="15" customFormat="1" ht="38.25" x14ac:dyDescent="0.2">
      <c r="A9" s="16" t="s">
        <v>20</v>
      </c>
      <c r="B9" s="16" t="s">
        <v>21</v>
      </c>
      <c r="C9" s="16" t="s">
        <v>22</v>
      </c>
      <c r="D9" s="16" t="s">
        <v>23</v>
      </c>
      <c r="E9" s="16"/>
      <c r="F9" s="16"/>
      <c r="G9" s="17">
        <v>42005</v>
      </c>
      <c r="H9" s="16" t="s">
        <v>24</v>
      </c>
      <c r="I9" s="16" t="s">
        <v>24</v>
      </c>
      <c r="J9" s="16" t="s">
        <v>25</v>
      </c>
      <c r="K9" s="16" t="s">
        <v>26</v>
      </c>
      <c r="L9" s="18">
        <v>1299</v>
      </c>
      <c r="M9" s="18">
        <v>248.98</v>
      </c>
      <c r="N9" s="19"/>
    </row>
    <row r="10" spans="1:20" s="15" customFormat="1" ht="89.25" customHeight="1" x14ac:dyDescent="0.2">
      <c r="A10" s="16" t="s">
        <v>27</v>
      </c>
      <c r="B10" s="16" t="s">
        <v>21</v>
      </c>
      <c r="C10" s="16" t="s">
        <v>28</v>
      </c>
      <c r="D10" s="16" t="s">
        <v>29</v>
      </c>
      <c r="E10" s="16" t="s">
        <v>30</v>
      </c>
      <c r="F10" s="16" t="s">
        <v>31</v>
      </c>
      <c r="G10" s="17">
        <v>42024</v>
      </c>
      <c r="H10" s="16" t="s">
        <v>24</v>
      </c>
      <c r="I10" s="16" t="s">
        <v>24</v>
      </c>
      <c r="J10" s="16" t="s">
        <v>25</v>
      </c>
      <c r="K10" s="16" t="s">
        <v>26</v>
      </c>
      <c r="L10" s="18">
        <v>8642</v>
      </c>
      <c r="M10" s="18">
        <v>1584.37</v>
      </c>
      <c r="N10" s="14"/>
    </row>
    <row r="11" spans="1:20" s="15" customFormat="1" ht="88.5" customHeight="1" x14ac:dyDescent="0.2">
      <c r="A11" s="20" t="s">
        <v>27</v>
      </c>
      <c r="B11" s="16" t="s">
        <v>21</v>
      </c>
      <c r="C11" s="20" t="s">
        <v>28</v>
      </c>
      <c r="D11" s="16" t="s">
        <v>32</v>
      </c>
      <c r="E11" s="20" t="s">
        <v>30</v>
      </c>
      <c r="F11" s="20" t="s">
        <v>31</v>
      </c>
      <c r="G11" s="17">
        <v>42024</v>
      </c>
      <c r="H11" s="20" t="s">
        <v>24</v>
      </c>
      <c r="I11" s="20" t="s">
        <v>24</v>
      </c>
      <c r="J11" s="20" t="s">
        <v>25</v>
      </c>
      <c r="K11" s="20" t="s">
        <v>26</v>
      </c>
      <c r="L11" s="18">
        <v>8642</v>
      </c>
      <c r="M11" s="18">
        <f>1584.37-0.01</f>
        <v>1584.36</v>
      </c>
      <c r="N11" s="14"/>
    </row>
    <row r="12" spans="1:20" s="15" customFormat="1" ht="38.25" x14ac:dyDescent="0.2">
      <c r="A12" s="16" t="s">
        <v>33</v>
      </c>
      <c r="B12" s="16" t="s">
        <v>21</v>
      </c>
      <c r="C12" s="21" t="s">
        <v>34</v>
      </c>
      <c r="D12" s="16" t="s">
        <v>35</v>
      </c>
      <c r="E12" s="16" t="s">
        <v>36</v>
      </c>
      <c r="F12" s="16" t="s">
        <v>37</v>
      </c>
      <c r="G12" s="17">
        <v>42369</v>
      </c>
      <c r="H12" s="16" t="s">
        <v>24</v>
      </c>
      <c r="I12" s="16" t="s">
        <v>24</v>
      </c>
      <c r="J12" s="16" t="s">
        <v>25</v>
      </c>
      <c r="K12" s="16" t="s">
        <v>38</v>
      </c>
      <c r="L12" s="18">
        <v>27840.53</v>
      </c>
      <c r="M12" s="18">
        <v>2784.05</v>
      </c>
      <c r="N12" s="14"/>
    </row>
    <row r="13" spans="1:20" s="15" customFormat="1" ht="16.5" x14ac:dyDescent="0.2">
      <c r="A13" s="22"/>
      <c r="B13" s="22"/>
      <c r="C13" s="23"/>
      <c r="D13" s="22"/>
      <c r="E13" s="22"/>
      <c r="F13" s="22"/>
      <c r="G13" s="24"/>
      <c r="H13" s="22"/>
      <c r="I13" s="22"/>
      <c r="J13" s="22"/>
      <c r="K13" s="25" t="s">
        <v>39</v>
      </c>
      <c r="L13" s="26">
        <f>SUM(L9:L12)</f>
        <v>46423.53</v>
      </c>
      <c r="M13" s="26">
        <f>SUM(M9:M12)</f>
        <v>6201.76</v>
      </c>
      <c r="N13" s="14"/>
    </row>
    <row r="14" spans="1:20" s="15" customFormat="1" ht="25.5" x14ac:dyDescent="0.2">
      <c r="A14" s="10" t="s">
        <v>40</v>
      </c>
      <c r="B14" s="27"/>
      <c r="C14" s="28"/>
      <c r="D14" s="28"/>
      <c r="E14" s="28"/>
      <c r="F14" s="28"/>
      <c r="G14" s="29"/>
      <c r="H14" s="28"/>
      <c r="I14" s="28"/>
      <c r="J14" s="28"/>
      <c r="K14" s="12"/>
      <c r="L14" s="13"/>
      <c r="M14" s="28"/>
      <c r="N14" s="14"/>
    </row>
    <row r="15" spans="1:20" s="15" customFormat="1" ht="60" customHeight="1" x14ac:dyDescent="0.2">
      <c r="A15" s="16" t="s">
        <v>20</v>
      </c>
      <c r="B15" s="16" t="s">
        <v>41</v>
      </c>
      <c r="C15" s="16" t="s">
        <v>42</v>
      </c>
      <c r="D15" s="16" t="s">
        <v>43</v>
      </c>
      <c r="E15" s="16" t="s">
        <v>30</v>
      </c>
      <c r="F15" s="16" t="s">
        <v>44</v>
      </c>
      <c r="G15" s="17">
        <v>42024</v>
      </c>
      <c r="H15" s="16" t="s">
        <v>24</v>
      </c>
      <c r="I15" s="16" t="s">
        <v>24</v>
      </c>
      <c r="J15" s="16" t="s">
        <v>25</v>
      </c>
      <c r="K15" s="16" t="s">
        <v>38</v>
      </c>
      <c r="L15" s="18">
        <v>5274.52</v>
      </c>
      <c r="M15" s="18">
        <f>3867.98/4</f>
        <v>966.995</v>
      </c>
      <c r="N15" s="14"/>
    </row>
    <row r="16" spans="1:20" s="15" customFormat="1" ht="60" customHeight="1" x14ac:dyDescent="0.2">
      <c r="A16" s="16" t="s">
        <v>20</v>
      </c>
      <c r="B16" s="16" t="s">
        <v>41</v>
      </c>
      <c r="C16" s="16" t="s">
        <v>42</v>
      </c>
      <c r="D16" s="16" t="s">
        <v>45</v>
      </c>
      <c r="E16" s="16" t="s">
        <v>30</v>
      </c>
      <c r="F16" s="16" t="s">
        <v>44</v>
      </c>
      <c r="G16" s="17">
        <v>42024</v>
      </c>
      <c r="H16" s="16" t="s">
        <v>46</v>
      </c>
      <c r="I16" s="16" t="s">
        <v>24</v>
      </c>
      <c r="J16" s="16" t="s">
        <v>25</v>
      </c>
      <c r="K16" s="16" t="s">
        <v>26</v>
      </c>
      <c r="L16" s="18">
        <v>5274.52</v>
      </c>
      <c r="M16" s="18">
        <v>966.99</v>
      </c>
      <c r="N16" s="14"/>
    </row>
    <row r="17" spans="1:14" s="15" customFormat="1" ht="60" customHeight="1" x14ac:dyDescent="0.2">
      <c r="A17" s="16" t="s">
        <v>47</v>
      </c>
      <c r="B17" s="16" t="s">
        <v>41</v>
      </c>
      <c r="C17" s="16" t="s">
        <v>42</v>
      </c>
      <c r="D17" s="16" t="s">
        <v>48</v>
      </c>
      <c r="E17" s="16" t="s">
        <v>49</v>
      </c>
      <c r="F17" s="16" t="s">
        <v>44</v>
      </c>
      <c r="G17" s="17">
        <v>42024</v>
      </c>
      <c r="H17" s="16" t="s">
        <v>24</v>
      </c>
      <c r="I17" s="16" t="s">
        <v>24</v>
      </c>
      <c r="J17" s="16" t="s">
        <v>25</v>
      </c>
      <c r="K17" s="16" t="s">
        <v>26</v>
      </c>
      <c r="L17" s="18">
        <v>5274.52</v>
      </c>
      <c r="M17" s="18">
        <v>966.99</v>
      </c>
      <c r="N17" s="14"/>
    </row>
    <row r="18" spans="1:14" s="15" customFormat="1" ht="60" customHeight="1" x14ac:dyDescent="0.2">
      <c r="A18" s="16" t="s">
        <v>47</v>
      </c>
      <c r="B18" s="16" t="s">
        <v>41</v>
      </c>
      <c r="C18" s="16" t="s">
        <v>42</v>
      </c>
      <c r="D18" s="16" t="s">
        <v>50</v>
      </c>
      <c r="E18" s="16" t="s">
        <v>49</v>
      </c>
      <c r="F18" s="16" t="s">
        <v>44</v>
      </c>
      <c r="G18" s="17">
        <v>42024</v>
      </c>
      <c r="H18" s="16" t="s">
        <v>24</v>
      </c>
      <c r="I18" s="16" t="s">
        <v>24</v>
      </c>
      <c r="J18" s="16" t="s">
        <v>25</v>
      </c>
      <c r="K18" s="16" t="s">
        <v>38</v>
      </c>
      <c r="L18" s="18">
        <v>5274.52</v>
      </c>
      <c r="M18" s="18">
        <v>966.99</v>
      </c>
      <c r="N18" s="14"/>
    </row>
    <row r="19" spans="1:14" s="15" customFormat="1" ht="39.950000000000003" customHeight="1" x14ac:dyDescent="0.2">
      <c r="A19" s="16" t="s">
        <v>33</v>
      </c>
      <c r="B19" s="16" t="s">
        <v>41</v>
      </c>
      <c r="C19" s="30" t="s">
        <v>51</v>
      </c>
      <c r="D19" s="16" t="s">
        <v>52</v>
      </c>
      <c r="E19" s="16" t="s">
        <v>53</v>
      </c>
      <c r="F19" s="16" t="s">
        <v>37</v>
      </c>
      <c r="G19" s="17">
        <v>42369</v>
      </c>
      <c r="H19" s="16" t="s">
        <v>24</v>
      </c>
      <c r="I19" s="16" t="s">
        <v>24</v>
      </c>
      <c r="J19" s="16" t="s">
        <v>25</v>
      </c>
      <c r="K19" s="16" t="s">
        <v>38</v>
      </c>
      <c r="L19" s="18">
        <v>22123.52</v>
      </c>
      <c r="M19" s="18">
        <v>2212.35</v>
      </c>
      <c r="N19" s="14"/>
    </row>
    <row r="20" spans="1:14" s="15" customFormat="1" ht="39.950000000000003" customHeight="1" x14ac:dyDescent="0.2">
      <c r="A20" s="16" t="s">
        <v>54</v>
      </c>
      <c r="B20" s="16" t="s">
        <v>41</v>
      </c>
      <c r="C20" s="30" t="s">
        <v>55</v>
      </c>
      <c r="D20" s="16" t="s">
        <v>56</v>
      </c>
      <c r="E20" s="16" t="s">
        <v>57</v>
      </c>
      <c r="F20" s="16" t="s">
        <v>58</v>
      </c>
      <c r="G20" s="17">
        <v>42461</v>
      </c>
      <c r="H20" s="16" t="s">
        <v>59</v>
      </c>
      <c r="I20" s="16" t="s">
        <v>24</v>
      </c>
      <c r="J20" s="16" t="s">
        <v>25</v>
      </c>
      <c r="K20" s="16" t="s">
        <v>38</v>
      </c>
      <c r="L20" s="18">
        <v>2899</v>
      </c>
      <c r="M20" s="18">
        <v>193.27</v>
      </c>
      <c r="N20" s="14"/>
    </row>
    <row r="21" spans="1:14" s="15" customFormat="1" ht="39.950000000000003" customHeight="1" x14ac:dyDescent="0.2">
      <c r="A21" s="16" t="s">
        <v>60</v>
      </c>
      <c r="B21" s="16" t="s">
        <v>41</v>
      </c>
      <c r="C21" s="30" t="s">
        <v>61</v>
      </c>
      <c r="D21" s="16" t="s">
        <v>62</v>
      </c>
      <c r="E21" s="16" t="s">
        <v>63</v>
      </c>
      <c r="F21" s="16" t="s">
        <v>64</v>
      </c>
      <c r="G21" s="17">
        <v>42468</v>
      </c>
      <c r="H21" s="16" t="s">
        <v>65</v>
      </c>
      <c r="I21" s="16" t="s">
        <v>24</v>
      </c>
      <c r="J21" s="16" t="s">
        <v>25</v>
      </c>
      <c r="K21" s="16" t="s">
        <v>38</v>
      </c>
      <c r="L21" s="18">
        <v>2998</v>
      </c>
      <c r="M21" s="18">
        <v>199.87</v>
      </c>
      <c r="N21" s="14"/>
    </row>
    <row r="22" spans="1:14" s="15" customFormat="1" ht="39.950000000000003" customHeight="1" x14ac:dyDescent="0.2">
      <c r="A22" s="16" t="s">
        <v>66</v>
      </c>
      <c r="B22" s="16" t="s">
        <v>41</v>
      </c>
      <c r="C22" s="30" t="s">
        <v>67</v>
      </c>
      <c r="D22" s="16" t="s">
        <v>68</v>
      </c>
      <c r="E22" s="16" t="s">
        <v>69</v>
      </c>
      <c r="F22" s="16" t="s">
        <v>70</v>
      </c>
      <c r="G22" s="17">
        <v>42635</v>
      </c>
      <c r="H22" s="16" t="s">
        <v>71</v>
      </c>
      <c r="I22" s="16" t="s">
        <v>24</v>
      </c>
      <c r="J22" s="16" t="s">
        <v>25</v>
      </c>
      <c r="K22" s="16" t="s">
        <v>38</v>
      </c>
      <c r="L22" s="18">
        <v>2849</v>
      </c>
      <c r="M22" s="18">
        <v>71.23</v>
      </c>
      <c r="N22" s="14"/>
    </row>
    <row r="23" spans="1:14" s="15" customFormat="1" ht="16.5" x14ac:dyDescent="0.2">
      <c r="A23" s="22"/>
      <c r="B23" s="22"/>
      <c r="C23" s="23"/>
      <c r="D23" s="22"/>
      <c r="E23" s="22"/>
      <c r="F23" s="22"/>
      <c r="G23" s="24"/>
      <c r="H23" s="22"/>
      <c r="I23" s="22"/>
      <c r="J23" s="31"/>
      <c r="K23" s="25" t="s">
        <v>39</v>
      </c>
      <c r="L23" s="26">
        <f>SUM(L15:L22)</f>
        <v>51967.600000000006</v>
      </c>
      <c r="M23" s="26">
        <f>SUM(M15:M22)</f>
        <v>6544.6850000000004</v>
      </c>
      <c r="N23" s="14"/>
    </row>
    <row r="24" spans="1:14" s="15" customFormat="1" ht="16.5" x14ac:dyDescent="0.2">
      <c r="A24" s="32"/>
      <c r="B24" s="32"/>
      <c r="C24" s="33"/>
      <c r="D24" s="32"/>
      <c r="E24" s="32"/>
      <c r="F24" s="32"/>
      <c r="G24" s="34"/>
      <c r="H24" s="32"/>
      <c r="I24" s="32"/>
      <c r="J24" s="32"/>
      <c r="K24" s="35"/>
      <c r="L24" s="36"/>
      <c r="M24" s="36"/>
      <c r="N24" s="14"/>
    </row>
    <row r="25" spans="1:14" s="15" customFormat="1" ht="25.5" x14ac:dyDescent="0.2">
      <c r="A25" s="10" t="s">
        <v>72</v>
      </c>
      <c r="B25" s="27"/>
      <c r="C25" s="28"/>
      <c r="D25" s="28"/>
      <c r="E25" s="28"/>
      <c r="F25" s="28"/>
      <c r="G25" s="29"/>
      <c r="H25" s="28"/>
      <c r="I25" s="28"/>
      <c r="J25" s="28"/>
      <c r="K25" s="28"/>
      <c r="L25" s="38"/>
      <c r="M25" s="28"/>
      <c r="N25" s="14"/>
    </row>
    <row r="26" spans="1:14" s="15" customFormat="1" ht="51" x14ac:dyDescent="0.2">
      <c r="A26" s="16" t="s">
        <v>47</v>
      </c>
      <c r="B26" s="16" t="s">
        <v>73</v>
      </c>
      <c r="C26" s="16" t="s">
        <v>74</v>
      </c>
      <c r="D26" s="16" t="s">
        <v>75</v>
      </c>
      <c r="E26" s="16" t="s">
        <v>49</v>
      </c>
      <c r="F26" s="16" t="s">
        <v>76</v>
      </c>
      <c r="G26" s="17">
        <v>42024</v>
      </c>
      <c r="H26" s="16" t="s">
        <v>24</v>
      </c>
      <c r="I26" s="16" t="s">
        <v>24</v>
      </c>
      <c r="J26" s="16" t="s">
        <v>25</v>
      </c>
      <c r="K26" s="16" t="s">
        <v>38</v>
      </c>
      <c r="L26" s="18">
        <v>5226.96</v>
      </c>
      <c r="M26" s="18">
        <f>1916.55/2</f>
        <v>958.27499999999998</v>
      </c>
      <c r="N26" s="14"/>
    </row>
    <row r="27" spans="1:14" s="15" customFormat="1" ht="60" customHeight="1" x14ac:dyDescent="0.2">
      <c r="A27" s="16" t="s">
        <v>47</v>
      </c>
      <c r="B27" s="16" t="s">
        <v>73</v>
      </c>
      <c r="C27" s="16" t="s">
        <v>74</v>
      </c>
      <c r="D27" s="16" t="s">
        <v>77</v>
      </c>
      <c r="E27" s="16" t="s">
        <v>49</v>
      </c>
      <c r="F27" s="16" t="s">
        <v>78</v>
      </c>
      <c r="G27" s="17">
        <v>42024</v>
      </c>
      <c r="H27" s="16" t="s">
        <v>24</v>
      </c>
      <c r="I27" s="16" t="s">
        <v>24</v>
      </c>
      <c r="J27" s="16" t="s">
        <v>25</v>
      </c>
      <c r="K27" s="16" t="s">
        <v>26</v>
      </c>
      <c r="L27" s="18">
        <v>5226.96</v>
      </c>
      <c r="M27" s="16">
        <f>958.28-0.01</f>
        <v>958.27</v>
      </c>
      <c r="N27" s="14"/>
    </row>
    <row r="28" spans="1:14" s="15" customFormat="1" ht="16.5" x14ac:dyDescent="0.2">
      <c r="A28" s="22"/>
      <c r="B28" s="22"/>
      <c r="C28" s="23"/>
      <c r="D28" s="22"/>
      <c r="E28" s="22"/>
      <c r="F28" s="22"/>
      <c r="G28" s="24"/>
      <c r="H28" s="22"/>
      <c r="I28" s="22"/>
      <c r="J28" s="22"/>
      <c r="K28" s="25" t="s">
        <v>39</v>
      </c>
      <c r="L28" s="26">
        <f>SUM(L26:L27)</f>
        <v>10453.92</v>
      </c>
      <c r="M28" s="26">
        <f>SUM(M26:M27)</f>
        <v>1916.5450000000001</v>
      </c>
      <c r="N28" s="14"/>
    </row>
    <row r="29" spans="1:14" s="15" customFormat="1" ht="25.5" x14ac:dyDescent="0.2">
      <c r="A29" s="10" t="s">
        <v>79</v>
      </c>
      <c r="B29" s="27"/>
      <c r="C29" s="28"/>
      <c r="D29" s="28"/>
      <c r="E29" s="28"/>
      <c r="F29" s="28"/>
      <c r="G29" s="29"/>
      <c r="H29" s="28"/>
      <c r="I29" s="28"/>
      <c r="J29" s="28"/>
      <c r="K29" s="12"/>
      <c r="L29" s="13"/>
      <c r="M29" s="28"/>
      <c r="N29" s="14"/>
    </row>
    <row r="30" spans="1:14" s="15" customFormat="1" ht="44.25" customHeight="1" x14ac:dyDescent="0.2">
      <c r="A30" s="16" t="s">
        <v>80</v>
      </c>
      <c r="B30" s="16" t="s">
        <v>81</v>
      </c>
      <c r="C30" s="16" t="s">
        <v>82</v>
      </c>
      <c r="D30" s="16" t="s">
        <v>83</v>
      </c>
      <c r="E30" s="16" t="s">
        <v>84</v>
      </c>
      <c r="F30" s="16">
        <v>6338</v>
      </c>
      <c r="G30" s="17">
        <v>42334</v>
      </c>
      <c r="H30" s="16" t="s">
        <v>85</v>
      </c>
      <c r="I30" s="16" t="s">
        <v>24</v>
      </c>
      <c r="J30" s="16" t="s">
        <v>25</v>
      </c>
      <c r="K30" s="16" t="s">
        <v>38</v>
      </c>
      <c r="L30" s="18">
        <v>1140</v>
      </c>
      <c r="M30" s="39">
        <f>247/2</f>
        <v>123.5</v>
      </c>
      <c r="N30" s="14"/>
    </row>
    <row r="31" spans="1:14" s="15" customFormat="1" ht="38.25" x14ac:dyDescent="0.2">
      <c r="A31" s="16" t="s">
        <v>80</v>
      </c>
      <c r="B31" s="16" t="s">
        <v>81</v>
      </c>
      <c r="C31" s="16" t="s">
        <v>82</v>
      </c>
      <c r="D31" s="16" t="s">
        <v>86</v>
      </c>
      <c r="E31" s="16" t="s">
        <v>87</v>
      </c>
      <c r="F31" s="16">
        <v>6338</v>
      </c>
      <c r="G31" s="17">
        <v>42334</v>
      </c>
      <c r="H31" s="16" t="s">
        <v>85</v>
      </c>
      <c r="I31" s="16" t="s">
        <v>24</v>
      </c>
      <c r="J31" s="16" t="s">
        <v>25</v>
      </c>
      <c r="K31" s="16" t="s">
        <v>38</v>
      </c>
      <c r="L31" s="18">
        <v>1140</v>
      </c>
      <c r="M31" s="39">
        <v>123.5</v>
      </c>
      <c r="N31" s="14"/>
    </row>
    <row r="32" spans="1:14" s="15" customFormat="1" ht="38.25" x14ac:dyDescent="0.2">
      <c r="A32" s="16" t="s">
        <v>88</v>
      </c>
      <c r="B32" s="16" t="s">
        <v>81</v>
      </c>
      <c r="C32" s="16" t="s">
        <v>89</v>
      </c>
      <c r="D32" s="16" t="s">
        <v>90</v>
      </c>
      <c r="E32" s="16" t="s">
        <v>91</v>
      </c>
      <c r="F32" s="16">
        <v>6338</v>
      </c>
      <c r="G32" s="17">
        <v>42334</v>
      </c>
      <c r="H32" s="16" t="s">
        <v>92</v>
      </c>
      <c r="I32" s="16" t="s">
        <v>24</v>
      </c>
      <c r="J32" s="16" t="s">
        <v>25</v>
      </c>
      <c r="K32" s="16" t="s">
        <v>38</v>
      </c>
      <c r="L32" s="18">
        <v>1746</v>
      </c>
      <c r="M32" s="16">
        <v>189.15</v>
      </c>
      <c r="N32" s="14"/>
    </row>
    <row r="33" spans="1:14" s="15" customFormat="1" ht="16.5" x14ac:dyDescent="0.2">
      <c r="A33" s="22"/>
      <c r="B33" s="22"/>
      <c r="C33" s="23"/>
      <c r="D33" s="22"/>
      <c r="E33" s="22"/>
      <c r="F33" s="22"/>
      <c r="G33" s="24"/>
      <c r="H33" s="22"/>
      <c r="I33" s="22"/>
      <c r="J33" s="31"/>
      <c r="K33" s="25" t="s">
        <v>39</v>
      </c>
      <c r="L33" s="26">
        <f>SUM(L30:L32)</f>
        <v>4026</v>
      </c>
      <c r="M33" s="26">
        <f>SUM(M30:M32)</f>
        <v>436.15</v>
      </c>
      <c r="N33" s="14"/>
    </row>
    <row r="34" spans="1:14" s="15" customFormat="1" ht="25.5" x14ac:dyDescent="0.2">
      <c r="A34" s="10" t="s">
        <v>93</v>
      </c>
      <c r="B34" s="27"/>
      <c r="C34" s="28"/>
      <c r="D34" s="28"/>
      <c r="E34" s="28"/>
      <c r="F34" s="28"/>
      <c r="G34" s="29"/>
      <c r="H34" s="28"/>
      <c r="I34" s="28"/>
      <c r="J34" s="28"/>
      <c r="K34" s="12"/>
      <c r="L34" s="13"/>
      <c r="M34" s="28"/>
      <c r="N34" s="14"/>
    </row>
    <row r="35" spans="1:14" s="15" customFormat="1" ht="38.25" x14ac:dyDescent="0.2">
      <c r="A35" s="16" t="s">
        <v>94</v>
      </c>
      <c r="B35" s="16" t="s">
        <v>95</v>
      </c>
      <c r="C35" s="16" t="s">
        <v>96</v>
      </c>
      <c r="D35" s="16" t="s">
        <v>97</v>
      </c>
      <c r="E35" s="16" t="s">
        <v>98</v>
      </c>
      <c r="F35" s="16" t="s">
        <v>99</v>
      </c>
      <c r="G35" s="17">
        <v>42368</v>
      </c>
      <c r="H35" s="16" t="s">
        <v>24</v>
      </c>
      <c r="I35" s="16" t="s">
        <v>24</v>
      </c>
      <c r="J35" s="16" t="s">
        <v>25</v>
      </c>
      <c r="K35" s="16" t="s">
        <v>38</v>
      </c>
      <c r="L35" s="18">
        <v>3499</v>
      </c>
      <c r="M35" s="16">
        <v>349.9</v>
      </c>
      <c r="N35" s="14"/>
    </row>
    <row r="36" spans="1:14" s="15" customFormat="1" ht="51" x14ac:dyDescent="0.2">
      <c r="A36" s="16" t="s">
        <v>100</v>
      </c>
      <c r="B36" s="16" t="s">
        <v>95</v>
      </c>
      <c r="C36" s="16" t="s">
        <v>101</v>
      </c>
      <c r="D36" s="16" t="s">
        <v>102</v>
      </c>
      <c r="E36" s="16" t="s">
        <v>103</v>
      </c>
      <c r="F36" s="16" t="s">
        <v>104</v>
      </c>
      <c r="G36" s="17">
        <v>42498</v>
      </c>
      <c r="H36" s="16" t="s">
        <v>24</v>
      </c>
      <c r="I36" s="16" t="s">
        <v>24</v>
      </c>
      <c r="J36" s="16" t="s">
        <v>25</v>
      </c>
      <c r="K36" s="16" t="s">
        <v>38</v>
      </c>
      <c r="L36" s="18">
        <v>3900</v>
      </c>
      <c r="M36" s="39">
        <v>227.5</v>
      </c>
      <c r="N36" s="14"/>
    </row>
    <row r="37" spans="1:14" s="15" customFormat="1" ht="16.5" x14ac:dyDescent="0.2">
      <c r="A37" s="22"/>
      <c r="B37" s="22"/>
      <c r="C37" s="23"/>
      <c r="D37" s="22"/>
      <c r="E37" s="22"/>
      <c r="F37" s="22"/>
      <c r="G37" s="24"/>
      <c r="H37" s="22"/>
      <c r="I37" s="22"/>
      <c r="J37" s="31"/>
      <c r="K37" s="25" t="s">
        <v>39</v>
      </c>
      <c r="L37" s="26">
        <f>SUM(L35:L36)</f>
        <v>7399</v>
      </c>
      <c r="M37" s="26">
        <f>SUM(M35:M36)</f>
        <v>577.4</v>
      </c>
      <c r="N37" s="14"/>
    </row>
    <row r="38" spans="1:14" s="15" customFormat="1" ht="25.5" x14ac:dyDescent="0.2">
      <c r="A38" s="10" t="s">
        <v>105</v>
      </c>
      <c r="B38" s="27"/>
      <c r="C38" s="28"/>
      <c r="D38" s="28"/>
      <c r="E38" s="28"/>
      <c r="F38" s="28"/>
      <c r="G38" s="29"/>
      <c r="H38" s="28"/>
      <c r="I38" s="28"/>
      <c r="J38" s="28"/>
      <c r="K38" s="12"/>
      <c r="L38" s="13"/>
      <c r="M38" s="28"/>
      <c r="N38" s="14"/>
    </row>
    <row r="39" spans="1:14" s="15" customFormat="1" ht="38.25" x14ac:dyDescent="0.2">
      <c r="A39" s="16" t="s">
        <v>33</v>
      </c>
      <c r="B39" s="16" t="s">
        <v>106</v>
      </c>
      <c r="C39" s="21" t="s">
        <v>107</v>
      </c>
      <c r="D39" s="16" t="s">
        <v>108</v>
      </c>
      <c r="E39" s="16" t="s">
        <v>36</v>
      </c>
      <c r="F39" s="16" t="s">
        <v>37</v>
      </c>
      <c r="G39" s="17">
        <v>42369</v>
      </c>
      <c r="H39" s="16" t="s">
        <v>24</v>
      </c>
      <c r="I39" s="16" t="s">
        <v>24</v>
      </c>
      <c r="J39" s="16" t="s">
        <v>25</v>
      </c>
      <c r="K39" s="16" t="s">
        <v>38</v>
      </c>
      <c r="L39" s="18">
        <v>12787.95</v>
      </c>
      <c r="M39" s="39">
        <v>1278.8</v>
      </c>
      <c r="N39" s="14"/>
    </row>
    <row r="40" spans="1:14" s="15" customFormat="1" ht="16.5" x14ac:dyDescent="0.2">
      <c r="A40" s="22"/>
      <c r="B40" s="22"/>
      <c r="C40" s="23"/>
      <c r="D40" s="22"/>
      <c r="E40" s="22"/>
      <c r="F40" s="22"/>
      <c r="G40" s="24"/>
      <c r="H40" s="22"/>
      <c r="I40" s="22"/>
      <c r="J40" s="31"/>
      <c r="K40" s="25" t="s">
        <v>39</v>
      </c>
      <c r="L40" s="26">
        <f>SUM(L39)</f>
        <v>12787.95</v>
      </c>
      <c r="M40" s="26">
        <f>SUM(M39)</f>
        <v>1278.8</v>
      </c>
      <c r="N40" s="14"/>
    </row>
    <row r="41" spans="1:14" s="15" customFormat="1" ht="25.5" x14ac:dyDescent="0.2">
      <c r="A41" s="10" t="s">
        <v>109</v>
      </c>
      <c r="B41" s="27"/>
      <c r="C41" s="28"/>
      <c r="D41" s="28"/>
      <c r="E41" s="28"/>
      <c r="F41" s="28"/>
      <c r="G41" s="29"/>
      <c r="H41" s="28"/>
      <c r="I41" s="28"/>
      <c r="J41" s="28"/>
      <c r="K41" s="12"/>
      <c r="L41" s="13"/>
      <c r="M41" s="28"/>
      <c r="N41" s="14"/>
    </row>
    <row r="42" spans="1:14" s="15" customFormat="1" ht="45" customHeight="1" x14ac:dyDescent="0.2">
      <c r="A42" s="16" t="s">
        <v>110</v>
      </c>
      <c r="B42" s="16" t="s">
        <v>111</v>
      </c>
      <c r="C42" s="16" t="s">
        <v>112</v>
      </c>
      <c r="D42" s="16" t="s">
        <v>113</v>
      </c>
      <c r="E42" s="16" t="s">
        <v>114</v>
      </c>
      <c r="F42" s="16" t="s">
        <v>115</v>
      </c>
      <c r="G42" s="17">
        <v>42412</v>
      </c>
      <c r="H42" s="16" t="s">
        <v>24</v>
      </c>
      <c r="I42" s="16" t="s">
        <v>24</v>
      </c>
      <c r="J42" s="16" t="s">
        <v>25</v>
      </c>
      <c r="K42" s="16" t="s">
        <v>38</v>
      </c>
      <c r="L42" s="18">
        <v>4300</v>
      </c>
      <c r="M42" s="39">
        <f>358.33-0.01</f>
        <v>358.32</v>
      </c>
      <c r="N42" s="14"/>
    </row>
    <row r="43" spans="1:14" s="15" customFormat="1" ht="45" customHeight="1" x14ac:dyDescent="0.2">
      <c r="A43" s="16" t="s">
        <v>116</v>
      </c>
      <c r="B43" s="16" t="s">
        <v>111</v>
      </c>
      <c r="C43" s="16" t="s">
        <v>117</v>
      </c>
      <c r="D43" s="16" t="s">
        <v>118</v>
      </c>
      <c r="E43" s="16" t="s">
        <v>119</v>
      </c>
      <c r="F43" s="16">
        <v>936</v>
      </c>
      <c r="G43" s="17">
        <v>42583</v>
      </c>
      <c r="H43" s="16" t="s">
        <v>24</v>
      </c>
      <c r="I43" s="16" t="s">
        <v>24</v>
      </c>
      <c r="J43" s="16" t="s">
        <v>25</v>
      </c>
      <c r="K43" s="16" t="s">
        <v>38</v>
      </c>
      <c r="L43" s="18">
        <v>7340.86</v>
      </c>
      <c r="M43" s="39">
        <v>244.7</v>
      </c>
      <c r="N43" s="14"/>
    </row>
    <row r="44" spans="1:14" s="15" customFormat="1" ht="45" customHeight="1" x14ac:dyDescent="0.2">
      <c r="A44" s="16" t="s">
        <v>116</v>
      </c>
      <c r="B44" s="16" t="s">
        <v>111</v>
      </c>
      <c r="C44" s="16" t="s">
        <v>117</v>
      </c>
      <c r="D44" s="16" t="s">
        <v>120</v>
      </c>
      <c r="E44" s="16" t="s">
        <v>119</v>
      </c>
      <c r="F44" s="16">
        <v>936</v>
      </c>
      <c r="G44" s="17">
        <v>42583</v>
      </c>
      <c r="H44" s="16" t="s">
        <v>24</v>
      </c>
      <c r="I44" s="16" t="s">
        <v>24</v>
      </c>
      <c r="J44" s="16" t="s">
        <v>25</v>
      </c>
      <c r="K44" s="16" t="s">
        <v>38</v>
      </c>
      <c r="L44" s="18">
        <v>7340.86</v>
      </c>
      <c r="M44" s="39">
        <v>244.7</v>
      </c>
      <c r="N44" s="14"/>
    </row>
    <row r="45" spans="1:14" s="15" customFormat="1" ht="45" customHeight="1" x14ac:dyDescent="0.2">
      <c r="A45" s="16" t="s">
        <v>116</v>
      </c>
      <c r="B45" s="16" t="s">
        <v>111</v>
      </c>
      <c r="C45" s="16" t="s">
        <v>117</v>
      </c>
      <c r="D45" s="16" t="s">
        <v>121</v>
      </c>
      <c r="E45" s="16" t="s">
        <v>122</v>
      </c>
      <c r="F45" s="16">
        <v>936</v>
      </c>
      <c r="G45" s="17">
        <v>42583</v>
      </c>
      <c r="H45" s="16" t="s">
        <v>24</v>
      </c>
      <c r="I45" s="16" t="s">
        <v>24</v>
      </c>
      <c r="J45" s="16" t="s">
        <v>25</v>
      </c>
      <c r="K45" s="16" t="s">
        <v>38</v>
      </c>
      <c r="L45" s="18">
        <v>7340.86</v>
      </c>
      <c r="M45" s="39">
        <v>244.7</v>
      </c>
      <c r="N45" s="14"/>
    </row>
    <row r="46" spans="1:14" s="15" customFormat="1" ht="45" customHeight="1" x14ac:dyDescent="0.2">
      <c r="A46" s="16" t="s">
        <v>116</v>
      </c>
      <c r="B46" s="16" t="s">
        <v>111</v>
      </c>
      <c r="C46" s="16" t="s">
        <v>117</v>
      </c>
      <c r="D46" s="16" t="s">
        <v>123</v>
      </c>
      <c r="E46" s="16" t="s">
        <v>122</v>
      </c>
      <c r="F46" s="16">
        <v>936</v>
      </c>
      <c r="G46" s="17">
        <v>42583</v>
      </c>
      <c r="H46" s="16" t="s">
        <v>24</v>
      </c>
      <c r="I46" s="16" t="s">
        <v>24</v>
      </c>
      <c r="J46" s="16" t="s">
        <v>25</v>
      </c>
      <c r="K46" s="16" t="s">
        <v>38</v>
      </c>
      <c r="L46" s="18">
        <v>7340.87</v>
      </c>
      <c r="M46" s="39">
        <v>244.7</v>
      </c>
      <c r="N46" s="14"/>
    </row>
    <row r="47" spans="1:14" s="15" customFormat="1" ht="16.5" x14ac:dyDescent="0.2">
      <c r="A47" s="22"/>
      <c r="B47" s="22"/>
      <c r="C47" s="23"/>
      <c r="D47" s="22"/>
      <c r="E47" s="22"/>
      <c r="F47" s="22"/>
      <c r="G47" s="24"/>
      <c r="H47" s="22"/>
      <c r="I47" s="22"/>
      <c r="J47" s="31"/>
      <c r="K47" s="25" t="s">
        <v>39</v>
      </c>
      <c r="L47" s="26">
        <f>SUM(L42:L46)</f>
        <v>33663.450000000004</v>
      </c>
      <c r="M47" s="26">
        <f>SUM(M42:M46)</f>
        <v>1337.1200000000001</v>
      </c>
      <c r="N47" s="14"/>
    </row>
    <row r="48" spans="1:14" s="42" customFormat="1" ht="16.5" x14ac:dyDescent="0.2">
      <c r="A48" s="32"/>
      <c r="B48" s="32"/>
      <c r="C48" s="33"/>
      <c r="D48" s="32"/>
      <c r="E48" s="32"/>
      <c r="F48" s="32"/>
      <c r="G48" s="34"/>
      <c r="H48" s="32"/>
      <c r="I48" s="32"/>
      <c r="J48" s="32"/>
      <c r="K48" s="40"/>
      <c r="L48" s="41"/>
      <c r="M48" s="41"/>
      <c r="N48" s="14"/>
    </row>
    <row r="49" spans="1:14" s="15" customFormat="1" ht="25.5" x14ac:dyDescent="0.2">
      <c r="A49" s="10" t="s">
        <v>124</v>
      </c>
      <c r="B49" s="27"/>
      <c r="C49" s="28"/>
      <c r="D49" s="28"/>
      <c r="E49" s="28"/>
      <c r="F49" s="28"/>
      <c r="G49" s="29"/>
      <c r="H49" s="28"/>
      <c r="I49" s="28"/>
      <c r="J49" s="28"/>
      <c r="K49" s="28"/>
      <c r="L49" s="38"/>
      <c r="M49" s="28"/>
      <c r="N49" s="14"/>
    </row>
    <row r="50" spans="1:14" s="15" customFormat="1" ht="39.950000000000003" customHeight="1" x14ac:dyDescent="0.2">
      <c r="A50" s="16" t="s">
        <v>125</v>
      </c>
      <c r="B50" s="16" t="s">
        <v>126</v>
      </c>
      <c r="C50" s="16" t="s">
        <v>127</v>
      </c>
      <c r="D50" s="16" t="s">
        <v>128</v>
      </c>
      <c r="E50" s="16" t="s">
        <v>129</v>
      </c>
      <c r="F50" s="16" t="s">
        <v>130</v>
      </c>
      <c r="G50" s="17">
        <v>42517</v>
      </c>
      <c r="H50" s="16" t="s">
        <v>131</v>
      </c>
      <c r="I50" s="16" t="s">
        <v>24</v>
      </c>
      <c r="J50" s="16" t="s">
        <v>25</v>
      </c>
      <c r="K50" s="16" t="s">
        <v>38</v>
      </c>
      <c r="L50" s="18">
        <v>3699</v>
      </c>
      <c r="M50" s="39">
        <v>215.78</v>
      </c>
      <c r="N50" s="14"/>
    </row>
    <row r="51" spans="1:14" s="15" customFormat="1" ht="39.950000000000003" customHeight="1" x14ac:dyDescent="0.2">
      <c r="A51" s="16" t="s">
        <v>132</v>
      </c>
      <c r="B51" s="16" t="s">
        <v>126</v>
      </c>
      <c r="C51" s="16" t="s">
        <v>127</v>
      </c>
      <c r="D51" s="16" t="s">
        <v>133</v>
      </c>
      <c r="E51" s="16" t="s">
        <v>134</v>
      </c>
      <c r="F51" s="16" t="s">
        <v>135</v>
      </c>
      <c r="G51" s="17">
        <v>42523</v>
      </c>
      <c r="H51" s="16" t="s">
        <v>131</v>
      </c>
      <c r="I51" s="16" t="s">
        <v>24</v>
      </c>
      <c r="J51" s="16" t="s">
        <v>25</v>
      </c>
      <c r="K51" s="16" t="s">
        <v>38</v>
      </c>
      <c r="L51" s="18">
        <v>3699</v>
      </c>
      <c r="M51" s="39">
        <v>184.95</v>
      </c>
      <c r="N51" s="14"/>
    </row>
    <row r="52" spans="1:14" s="15" customFormat="1" ht="39.950000000000003" customHeight="1" x14ac:dyDescent="0.2">
      <c r="A52" s="16" t="s">
        <v>66</v>
      </c>
      <c r="B52" s="16" t="s">
        <v>126</v>
      </c>
      <c r="C52" s="16" t="s">
        <v>127</v>
      </c>
      <c r="D52" s="16" t="s">
        <v>136</v>
      </c>
      <c r="E52" s="16" t="s">
        <v>69</v>
      </c>
      <c r="F52" s="16" t="s">
        <v>70</v>
      </c>
      <c r="G52" s="17">
        <v>42635</v>
      </c>
      <c r="H52" s="16" t="s">
        <v>131</v>
      </c>
      <c r="I52" s="16" t="s">
        <v>24</v>
      </c>
      <c r="J52" s="16" t="s">
        <v>25</v>
      </c>
      <c r="K52" s="16" t="s">
        <v>38</v>
      </c>
      <c r="L52" s="18">
        <v>3699</v>
      </c>
      <c r="M52" s="39">
        <v>92.48</v>
      </c>
      <c r="N52" s="14"/>
    </row>
    <row r="53" spans="1:14" s="15" customFormat="1" ht="39.950000000000003" customHeight="1" x14ac:dyDescent="0.2">
      <c r="A53" s="16" t="s">
        <v>94</v>
      </c>
      <c r="B53" s="16" t="s">
        <v>126</v>
      </c>
      <c r="C53" s="16" t="s">
        <v>137</v>
      </c>
      <c r="D53" s="16" t="s">
        <v>138</v>
      </c>
      <c r="E53" s="16" t="s">
        <v>139</v>
      </c>
      <c r="F53" s="16" t="s">
        <v>140</v>
      </c>
      <c r="G53" s="17">
        <v>42698</v>
      </c>
      <c r="H53" s="16" t="s">
        <v>141</v>
      </c>
      <c r="I53" s="16" t="s">
        <v>24</v>
      </c>
      <c r="J53" s="16" t="s">
        <v>25</v>
      </c>
      <c r="K53" s="16" t="s">
        <v>38</v>
      </c>
      <c r="L53" s="18">
        <v>2799.31</v>
      </c>
      <c r="M53" s="16">
        <f>23.33-0.01</f>
        <v>23.319999999999997</v>
      </c>
      <c r="N53" s="14"/>
    </row>
    <row r="54" spans="1:14" s="15" customFormat="1" ht="16.5" x14ac:dyDescent="0.2">
      <c r="A54" s="22"/>
      <c r="B54" s="22"/>
      <c r="C54" s="23"/>
      <c r="D54" s="22"/>
      <c r="E54" s="22"/>
      <c r="F54" s="22"/>
      <c r="G54" s="24"/>
      <c r="H54" s="22"/>
      <c r="I54" s="22"/>
      <c r="J54" s="31"/>
      <c r="K54" s="25" t="s">
        <v>39</v>
      </c>
      <c r="L54" s="26">
        <f>SUM(L50:L53)</f>
        <v>13896.31</v>
      </c>
      <c r="M54" s="26">
        <f>SUM(M50:M53)</f>
        <v>516.53000000000009</v>
      </c>
      <c r="N54" s="14"/>
    </row>
    <row r="55" spans="1:14" s="15" customFormat="1" ht="16.5" x14ac:dyDescent="0.2">
      <c r="A55" s="32"/>
      <c r="B55" s="32"/>
      <c r="C55" s="33"/>
      <c r="D55" s="32"/>
      <c r="E55" s="32"/>
      <c r="F55" s="32"/>
      <c r="G55" s="34"/>
      <c r="H55" s="32"/>
      <c r="I55" s="32"/>
      <c r="J55" s="32"/>
      <c r="K55" s="54"/>
      <c r="L55" s="112"/>
      <c r="M55" s="41"/>
      <c r="N55" s="14"/>
    </row>
    <row r="56" spans="1:14" s="15" customFormat="1" ht="51" x14ac:dyDescent="0.2">
      <c r="A56" s="140" t="s">
        <v>1382</v>
      </c>
      <c r="B56" s="174" t="s">
        <v>204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4"/>
    </row>
    <row r="57" spans="1:14" s="15" customFormat="1" ht="39.950000000000003" customHeight="1" x14ac:dyDescent="0.2">
      <c r="A57" s="16" t="s">
        <v>1240</v>
      </c>
      <c r="B57" s="16" t="s">
        <v>1274</v>
      </c>
      <c r="C57" s="16" t="s">
        <v>1275</v>
      </c>
      <c r="D57" s="16" t="s">
        <v>1276</v>
      </c>
      <c r="E57" s="16" t="s">
        <v>1238</v>
      </c>
      <c r="F57" s="16" t="s">
        <v>1277</v>
      </c>
      <c r="G57" s="17">
        <v>42713</v>
      </c>
      <c r="H57" s="16" t="s">
        <v>24</v>
      </c>
      <c r="I57" s="16" t="s">
        <v>24</v>
      </c>
      <c r="J57" s="16" t="s">
        <v>708</v>
      </c>
      <c r="K57" s="16" t="s">
        <v>38</v>
      </c>
      <c r="L57" s="18">
        <f>1883.25*1.16+0.0075</f>
        <v>2184.5774999999999</v>
      </c>
      <c r="M57" s="39">
        <v>18.2</v>
      </c>
      <c r="N57" s="14"/>
    </row>
    <row r="58" spans="1:14" s="15" customFormat="1" ht="39.950000000000003" customHeight="1" x14ac:dyDescent="0.2">
      <c r="A58" s="16" t="s">
        <v>1240</v>
      </c>
      <c r="B58" s="16" t="s">
        <v>1274</v>
      </c>
      <c r="C58" s="16" t="s">
        <v>1275</v>
      </c>
      <c r="D58" s="16" t="s">
        <v>1278</v>
      </c>
      <c r="E58" s="16" t="s">
        <v>1238</v>
      </c>
      <c r="F58" s="16" t="s">
        <v>1277</v>
      </c>
      <c r="G58" s="17">
        <v>42713</v>
      </c>
      <c r="H58" s="16" t="s">
        <v>24</v>
      </c>
      <c r="I58" s="16" t="s">
        <v>24</v>
      </c>
      <c r="J58" s="16" t="s">
        <v>708</v>
      </c>
      <c r="K58" s="16" t="s">
        <v>38</v>
      </c>
      <c r="L58" s="18">
        <f t="shared" ref="L58:L64" si="0">1883.25*1.16+0.0075</f>
        <v>2184.5774999999999</v>
      </c>
      <c r="M58" s="39">
        <v>18.2</v>
      </c>
      <c r="N58" s="14"/>
    </row>
    <row r="59" spans="1:14" s="15" customFormat="1" ht="39.950000000000003" customHeight="1" x14ac:dyDescent="0.2">
      <c r="A59" s="16" t="s">
        <v>1240</v>
      </c>
      <c r="B59" s="16" t="s">
        <v>1274</v>
      </c>
      <c r="C59" s="16" t="s">
        <v>1275</v>
      </c>
      <c r="D59" s="16" t="s">
        <v>1279</v>
      </c>
      <c r="E59" s="16" t="s">
        <v>1238</v>
      </c>
      <c r="F59" s="16" t="s">
        <v>1277</v>
      </c>
      <c r="G59" s="17">
        <v>42713</v>
      </c>
      <c r="H59" s="16" t="s">
        <v>24</v>
      </c>
      <c r="I59" s="16" t="s">
        <v>24</v>
      </c>
      <c r="J59" s="16" t="s">
        <v>708</v>
      </c>
      <c r="K59" s="16" t="s">
        <v>38</v>
      </c>
      <c r="L59" s="18">
        <f t="shared" si="0"/>
        <v>2184.5774999999999</v>
      </c>
      <c r="M59" s="39">
        <v>18.2</v>
      </c>
      <c r="N59" s="14"/>
    </row>
    <row r="60" spans="1:14" s="15" customFormat="1" ht="39.950000000000003" customHeight="1" x14ac:dyDescent="0.2">
      <c r="A60" s="16" t="s">
        <v>1240</v>
      </c>
      <c r="B60" s="16" t="s">
        <v>1274</v>
      </c>
      <c r="C60" s="16" t="s">
        <v>1275</v>
      </c>
      <c r="D60" s="16" t="s">
        <v>1280</v>
      </c>
      <c r="E60" s="16" t="s">
        <v>1238</v>
      </c>
      <c r="F60" s="16" t="s">
        <v>1277</v>
      </c>
      <c r="G60" s="17">
        <v>42713</v>
      </c>
      <c r="H60" s="16" t="s">
        <v>24</v>
      </c>
      <c r="I60" s="16" t="s">
        <v>24</v>
      </c>
      <c r="J60" s="16" t="s">
        <v>708</v>
      </c>
      <c r="K60" s="16" t="s">
        <v>38</v>
      </c>
      <c r="L60" s="18">
        <f t="shared" si="0"/>
        <v>2184.5774999999999</v>
      </c>
      <c r="M60" s="39">
        <v>18.2</v>
      </c>
      <c r="N60" s="14"/>
    </row>
    <row r="61" spans="1:14" s="15" customFormat="1" ht="39.950000000000003" customHeight="1" x14ac:dyDescent="0.2">
      <c r="A61" s="16" t="s">
        <v>1240</v>
      </c>
      <c r="B61" s="16" t="s">
        <v>1274</v>
      </c>
      <c r="C61" s="16" t="s">
        <v>1275</v>
      </c>
      <c r="D61" s="16" t="s">
        <v>1280</v>
      </c>
      <c r="E61" s="16" t="s">
        <v>1238</v>
      </c>
      <c r="F61" s="16" t="s">
        <v>1277</v>
      </c>
      <c r="G61" s="17">
        <v>42713</v>
      </c>
      <c r="H61" s="16" t="s">
        <v>24</v>
      </c>
      <c r="I61" s="16" t="s">
        <v>24</v>
      </c>
      <c r="J61" s="16" t="s">
        <v>708</v>
      </c>
      <c r="K61" s="16" t="s">
        <v>38</v>
      </c>
      <c r="L61" s="18">
        <f t="shared" si="0"/>
        <v>2184.5774999999999</v>
      </c>
      <c r="M61" s="39">
        <v>18.2</v>
      </c>
      <c r="N61" s="14"/>
    </row>
    <row r="62" spans="1:14" s="15" customFormat="1" ht="39.950000000000003" customHeight="1" x14ac:dyDescent="0.2">
      <c r="A62" s="16" t="s">
        <v>1240</v>
      </c>
      <c r="B62" s="16" t="s">
        <v>1274</v>
      </c>
      <c r="C62" s="16" t="s">
        <v>1275</v>
      </c>
      <c r="D62" s="16" t="s">
        <v>1281</v>
      </c>
      <c r="E62" s="16" t="s">
        <v>1238</v>
      </c>
      <c r="F62" s="16" t="s">
        <v>1277</v>
      </c>
      <c r="G62" s="17">
        <v>42713</v>
      </c>
      <c r="H62" s="16" t="s">
        <v>24</v>
      </c>
      <c r="I62" s="16" t="s">
        <v>24</v>
      </c>
      <c r="J62" s="16" t="s">
        <v>708</v>
      </c>
      <c r="K62" s="16" t="s">
        <v>38</v>
      </c>
      <c r="L62" s="18">
        <f t="shared" si="0"/>
        <v>2184.5774999999999</v>
      </c>
      <c r="M62" s="39">
        <v>18.2</v>
      </c>
      <c r="N62" s="14"/>
    </row>
    <row r="63" spans="1:14" s="15" customFormat="1" ht="39.950000000000003" customHeight="1" x14ac:dyDescent="0.2">
      <c r="A63" s="16" t="s">
        <v>1240</v>
      </c>
      <c r="B63" s="16" t="s">
        <v>1274</v>
      </c>
      <c r="C63" s="16" t="s">
        <v>1275</v>
      </c>
      <c r="D63" s="16" t="s">
        <v>1282</v>
      </c>
      <c r="E63" s="16" t="s">
        <v>1238</v>
      </c>
      <c r="F63" s="16" t="s">
        <v>1277</v>
      </c>
      <c r="G63" s="17">
        <v>42713</v>
      </c>
      <c r="H63" s="16" t="s">
        <v>24</v>
      </c>
      <c r="I63" s="16" t="s">
        <v>24</v>
      </c>
      <c r="J63" s="16" t="s">
        <v>708</v>
      </c>
      <c r="K63" s="16" t="s">
        <v>38</v>
      </c>
      <c r="L63" s="18">
        <f t="shared" si="0"/>
        <v>2184.5774999999999</v>
      </c>
      <c r="M63" s="39">
        <v>18.2</v>
      </c>
      <c r="N63" s="14"/>
    </row>
    <row r="64" spans="1:14" s="15" customFormat="1" ht="39.950000000000003" customHeight="1" x14ac:dyDescent="0.2">
      <c r="A64" s="16" t="s">
        <v>1240</v>
      </c>
      <c r="B64" s="16" t="s">
        <v>1274</v>
      </c>
      <c r="C64" s="16" t="s">
        <v>1275</v>
      </c>
      <c r="D64" s="16" t="s">
        <v>1283</v>
      </c>
      <c r="E64" s="16" t="s">
        <v>1238</v>
      </c>
      <c r="F64" s="16" t="s">
        <v>1277</v>
      </c>
      <c r="G64" s="17">
        <v>42713</v>
      </c>
      <c r="H64" s="16" t="s">
        <v>24</v>
      </c>
      <c r="I64" s="16" t="s">
        <v>24</v>
      </c>
      <c r="J64" s="16" t="s">
        <v>708</v>
      </c>
      <c r="K64" s="16" t="s">
        <v>38</v>
      </c>
      <c r="L64" s="18">
        <f t="shared" si="0"/>
        <v>2184.5774999999999</v>
      </c>
      <c r="M64" s="39">
        <v>18.2</v>
      </c>
      <c r="N64" s="14"/>
    </row>
    <row r="65" spans="1:14" s="15" customFormat="1" ht="39.950000000000003" customHeight="1" x14ac:dyDescent="0.2">
      <c r="A65" s="16" t="s">
        <v>1240</v>
      </c>
      <c r="B65" s="16" t="s">
        <v>1274</v>
      </c>
      <c r="C65" s="16" t="s">
        <v>1284</v>
      </c>
      <c r="D65" s="16" t="s">
        <v>1285</v>
      </c>
      <c r="E65" s="16" t="s">
        <v>1238</v>
      </c>
      <c r="F65" s="16" t="s">
        <v>1277</v>
      </c>
      <c r="G65" s="17">
        <v>42713</v>
      </c>
      <c r="H65" s="16" t="s">
        <v>24</v>
      </c>
      <c r="I65" s="16" t="s">
        <v>24</v>
      </c>
      <c r="J65" s="16" t="s">
        <v>708</v>
      </c>
      <c r="K65" s="16" t="s">
        <v>38</v>
      </c>
      <c r="L65" s="18">
        <f>4310.34*1.16</f>
        <v>4999.9943999999996</v>
      </c>
      <c r="M65" s="39">
        <v>41.67</v>
      </c>
      <c r="N65" s="14"/>
    </row>
    <row r="66" spans="1:14" s="15" customFormat="1" ht="39.950000000000003" customHeight="1" x14ac:dyDescent="0.2">
      <c r="A66" s="16" t="s">
        <v>1240</v>
      </c>
      <c r="B66" s="16" t="s">
        <v>1274</v>
      </c>
      <c r="C66" s="16" t="s">
        <v>1284</v>
      </c>
      <c r="D66" s="16" t="s">
        <v>1285</v>
      </c>
      <c r="E66" s="16" t="s">
        <v>1238</v>
      </c>
      <c r="F66" s="16" t="s">
        <v>1277</v>
      </c>
      <c r="G66" s="17">
        <v>42713</v>
      </c>
      <c r="H66" s="16" t="s">
        <v>24</v>
      </c>
      <c r="I66" s="16" t="s">
        <v>24</v>
      </c>
      <c r="J66" s="16" t="s">
        <v>708</v>
      </c>
      <c r="K66" s="16" t="s">
        <v>38</v>
      </c>
      <c r="L66" s="18">
        <f t="shared" ref="L66:L74" si="1">4310.34*1.16</f>
        <v>4999.9943999999996</v>
      </c>
      <c r="M66" s="39">
        <v>41.67</v>
      </c>
      <c r="N66" s="14"/>
    </row>
    <row r="67" spans="1:14" s="15" customFormat="1" ht="39.950000000000003" customHeight="1" x14ac:dyDescent="0.2">
      <c r="A67" s="16" t="s">
        <v>1240</v>
      </c>
      <c r="B67" s="16" t="s">
        <v>1274</v>
      </c>
      <c r="C67" s="16" t="s">
        <v>1284</v>
      </c>
      <c r="D67" s="16" t="s">
        <v>1286</v>
      </c>
      <c r="E67" s="16" t="s">
        <v>1238</v>
      </c>
      <c r="F67" s="16" t="s">
        <v>1277</v>
      </c>
      <c r="G67" s="17">
        <v>42713</v>
      </c>
      <c r="H67" s="16" t="s">
        <v>24</v>
      </c>
      <c r="I67" s="16" t="s">
        <v>24</v>
      </c>
      <c r="J67" s="16" t="s">
        <v>708</v>
      </c>
      <c r="K67" s="16" t="s">
        <v>38</v>
      </c>
      <c r="L67" s="18">
        <f t="shared" si="1"/>
        <v>4999.9943999999996</v>
      </c>
      <c r="M67" s="39">
        <v>41.67</v>
      </c>
      <c r="N67" s="14"/>
    </row>
    <row r="68" spans="1:14" s="15" customFormat="1" ht="39.950000000000003" customHeight="1" x14ac:dyDescent="0.2">
      <c r="A68" s="16" t="s">
        <v>1240</v>
      </c>
      <c r="B68" s="16" t="s">
        <v>1274</v>
      </c>
      <c r="C68" s="16" t="s">
        <v>1284</v>
      </c>
      <c r="D68" s="16" t="s">
        <v>1287</v>
      </c>
      <c r="E68" s="16" t="s">
        <v>1238</v>
      </c>
      <c r="F68" s="16" t="s">
        <v>1277</v>
      </c>
      <c r="G68" s="17">
        <v>42713</v>
      </c>
      <c r="H68" s="16" t="s">
        <v>24</v>
      </c>
      <c r="I68" s="16" t="s">
        <v>24</v>
      </c>
      <c r="J68" s="16" t="s">
        <v>708</v>
      </c>
      <c r="K68" s="16" t="s">
        <v>38</v>
      </c>
      <c r="L68" s="18">
        <f t="shared" si="1"/>
        <v>4999.9943999999996</v>
      </c>
      <c r="M68" s="39">
        <v>41.67</v>
      </c>
      <c r="N68" s="14"/>
    </row>
    <row r="69" spans="1:14" s="15" customFormat="1" ht="39.950000000000003" customHeight="1" x14ac:dyDescent="0.2">
      <c r="A69" s="16" t="s">
        <v>1240</v>
      </c>
      <c r="B69" s="16" t="s">
        <v>1274</v>
      </c>
      <c r="C69" s="16" t="s">
        <v>1284</v>
      </c>
      <c r="D69" s="16" t="s">
        <v>1288</v>
      </c>
      <c r="E69" s="16" t="s">
        <v>1238</v>
      </c>
      <c r="F69" s="16" t="s">
        <v>1277</v>
      </c>
      <c r="G69" s="17">
        <v>42713</v>
      </c>
      <c r="H69" s="16" t="s">
        <v>24</v>
      </c>
      <c r="I69" s="16" t="s">
        <v>24</v>
      </c>
      <c r="J69" s="16" t="s">
        <v>708</v>
      </c>
      <c r="K69" s="16" t="s">
        <v>38</v>
      </c>
      <c r="L69" s="18">
        <f t="shared" si="1"/>
        <v>4999.9943999999996</v>
      </c>
      <c r="M69" s="39">
        <v>41.67</v>
      </c>
      <c r="N69" s="14"/>
    </row>
    <row r="70" spans="1:14" s="15" customFormat="1" ht="39.950000000000003" customHeight="1" x14ac:dyDescent="0.2">
      <c r="A70" s="16" t="s">
        <v>1240</v>
      </c>
      <c r="B70" s="16" t="s">
        <v>1274</v>
      </c>
      <c r="C70" s="16" t="s">
        <v>1284</v>
      </c>
      <c r="D70" s="16" t="s">
        <v>1289</v>
      </c>
      <c r="E70" s="16" t="s">
        <v>1238</v>
      </c>
      <c r="F70" s="16" t="s">
        <v>1277</v>
      </c>
      <c r="G70" s="17">
        <v>42713</v>
      </c>
      <c r="H70" s="16" t="s">
        <v>24</v>
      </c>
      <c r="I70" s="16" t="s">
        <v>24</v>
      </c>
      <c r="J70" s="16" t="s">
        <v>708</v>
      </c>
      <c r="K70" s="16" t="s">
        <v>38</v>
      </c>
      <c r="L70" s="18">
        <f t="shared" si="1"/>
        <v>4999.9943999999996</v>
      </c>
      <c r="M70" s="39">
        <v>41.67</v>
      </c>
      <c r="N70" s="14"/>
    </row>
    <row r="71" spans="1:14" s="15" customFormat="1" ht="39.950000000000003" customHeight="1" x14ac:dyDescent="0.2">
      <c r="A71" s="16" t="s">
        <v>1240</v>
      </c>
      <c r="B71" s="16" t="s">
        <v>1274</v>
      </c>
      <c r="C71" s="16" t="s">
        <v>1284</v>
      </c>
      <c r="D71" s="16" t="s">
        <v>1290</v>
      </c>
      <c r="E71" s="16" t="s">
        <v>1238</v>
      </c>
      <c r="F71" s="16" t="s">
        <v>1277</v>
      </c>
      <c r="G71" s="17">
        <v>42713</v>
      </c>
      <c r="H71" s="16" t="s">
        <v>24</v>
      </c>
      <c r="I71" s="16" t="s">
        <v>24</v>
      </c>
      <c r="J71" s="16" t="s">
        <v>708</v>
      </c>
      <c r="K71" s="16" t="s">
        <v>38</v>
      </c>
      <c r="L71" s="18">
        <f t="shared" si="1"/>
        <v>4999.9943999999996</v>
      </c>
      <c r="M71" s="39">
        <v>41.67</v>
      </c>
      <c r="N71" s="14"/>
    </row>
    <row r="72" spans="1:14" s="15" customFormat="1" ht="39.950000000000003" customHeight="1" x14ac:dyDescent="0.2">
      <c r="A72" s="16" t="s">
        <v>1240</v>
      </c>
      <c r="B72" s="16" t="s">
        <v>1274</v>
      </c>
      <c r="C72" s="16" t="s">
        <v>1284</v>
      </c>
      <c r="D72" s="16" t="s">
        <v>1285</v>
      </c>
      <c r="E72" s="16" t="s">
        <v>1238</v>
      </c>
      <c r="F72" s="16" t="s">
        <v>1277</v>
      </c>
      <c r="G72" s="17">
        <v>42713</v>
      </c>
      <c r="H72" s="16" t="s">
        <v>24</v>
      </c>
      <c r="I72" s="16" t="s">
        <v>24</v>
      </c>
      <c r="J72" s="16" t="s">
        <v>708</v>
      </c>
      <c r="K72" s="16" t="s">
        <v>38</v>
      </c>
      <c r="L72" s="18">
        <f t="shared" si="1"/>
        <v>4999.9943999999996</v>
      </c>
      <c r="M72" s="39">
        <v>41.67</v>
      </c>
      <c r="N72" s="14"/>
    </row>
    <row r="73" spans="1:14" s="15" customFormat="1" ht="39.950000000000003" customHeight="1" x14ac:dyDescent="0.2">
      <c r="A73" s="16" t="s">
        <v>1240</v>
      </c>
      <c r="B73" s="16" t="s">
        <v>1274</v>
      </c>
      <c r="C73" s="16" t="s">
        <v>1284</v>
      </c>
      <c r="D73" s="16" t="s">
        <v>1291</v>
      </c>
      <c r="E73" s="16" t="s">
        <v>1238</v>
      </c>
      <c r="F73" s="16" t="s">
        <v>1277</v>
      </c>
      <c r="G73" s="17">
        <v>42713</v>
      </c>
      <c r="H73" s="16" t="s">
        <v>24</v>
      </c>
      <c r="I73" s="16" t="s">
        <v>24</v>
      </c>
      <c r="J73" s="16" t="s">
        <v>708</v>
      </c>
      <c r="K73" s="16" t="s">
        <v>38</v>
      </c>
      <c r="L73" s="18">
        <f t="shared" si="1"/>
        <v>4999.9943999999996</v>
      </c>
      <c r="M73" s="39">
        <v>41.67</v>
      </c>
      <c r="N73" s="14"/>
    </row>
    <row r="74" spans="1:14" s="15" customFormat="1" ht="39.950000000000003" customHeight="1" x14ac:dyDescent="0.2">
      <c r="A74" s="16" t="s">
        <v>1240</v>
      </c>
      <c r="B74" s="16" t="s">
        <v>1274</v>
      </c>
      <c r="C74" s="16" t="s">
        <v>1284</v>
      </c>
      <c r="D74" s="16" t="s">
        <v>1292</v>
      </c>
      <c r="E74" s="16" t="s">
        <v>1238</v>
      </c>
      <c r="F74" s="16" t="s">
        <v>1277</v>
      </c>
      <c r="G74" s="17">
        <v>42713</v>
      </c>
      <c r="H74" s="16" t="s">
        <v>24</v>
      </c>
      <c r="I74" s="16" t="s">
        <v>24</v>
      </c>
      <c r="J74" s="16" t="s">
        <v>708</v>
      </c>
      <c r="K74" s="16" t="s">
        <v>38</v>
      </c>
      <c r="L74" s="18">
        <f t="shared" si="1"/>
        <v>4999.9943999999996</v>
      </c>
      <c r="M74" s="39">
        <v>41.67</v>
      </c>
      <c r="N74" s="14"/>
    </row>
    <row r="75" spans="1:14" s="15" customFormat="1" ht="39.950000000000003" customHeight="1" x14ac:dyDescent="0.2">
      <c r="A75" s="16" t="s">
        <v>1240</v>
      </c>
      <c r="B75" s="16" t="s">
        <v>1274</v>
      </c>
      <c r="C75" s="16" t="s">
        <v>1293</v>
      </c>
      <c r="D75" s="16" t="s">
        <v>1294</v>
      </c>
      <c r="E75" s="16" t="s">
        <v>1238</v>
      </c>
      <c r="F75" s="16" t="s">
        <v>1277</v>
      </c>
      <c r="G75" s="17">
        <v>42713</v>
      </c>
      <c r="H75" s="16" t="s">
        <v>24</v>
      </c>
      <c r="I75" s="16" t="s">
        <v>24</v>
      </c>
      <c r="J75" s="16" t="s">
        <v>708</v>
      </c>
      <c r="K75" s="16" t="s">
        <v>38</v>
      </c>
      <c r="L75" s="18">
        <f>4805*1.16</f>
        <v>5573.7999999999993</v>
      </c>
      <c r="M75" s="39">
        <v>46.45</v>
      </c>
      <c r="N75" s="14"/>
    </row>
    <row r="76" spans="1:14" s="15" customFormat="1" ht="39.950000000000003" customHeight="1" x14ac:dyDescent="0.2">
      <c r="A76" s="16" t="s">
        <v>1240</v>
      </c>
      <c r="B76" s="16" t="s">
        <v>1274</v>
      </c>
      <c r="C76" s="16" t="s">
        <v>1293</v>
      </c>
      <c r="D76" s="16" t="s">
        <v>1295</v>
      </c>
      <c r="E76" s="16" t="s">
        <v>1238</v>
      </c>
      <c r="F76" s="16" t="s">
        <v>1277</v>
      </c>
      <c r="G76" s="17">
        <v>42713</v>
      </c>
      <c r="H76" s="16" t="s">
        <v>24</v>
      </c>
      <c r="I76" s="16" t="s">
        <v>24</v>
      </c>
      <c r="J76" s="16" t="s">
        <v>708</v>
      </c>
      <c r="K76" s="16" t="s">
        <v>38</v>
      </c>
      <c r="L76" s="18">
        <f t="shared" ref="L76:L99" si="2">4805*1.16</f>
        <v>5573.7999999999993</v>
      </c>
      <c r="M76" s="39">
        <v>46.45</v>
      </c>
      <c r="N76" s="14"/>
    </row>
    <row r="77" spans="1:14" s="15" customFormat="1" ht="39.950000000000003" customHeight="1" x14ac:dyDescent="0.2">
      <c r="A77" s="16" t="s">
        <v>1240</v>
      </c>
      <c r="B77" s="16" t="s">
        <v>1274</v>
      </c>
      <c r="C77" s="16" t="s">
        <v>1293</v>
      </c>
      <c r="D77" s="16" t="s">
        <v>1296</v>
      </c>
      <c r="E77" s="16" t="s">
        <v>1238</v>
      </c>
      <c r="F77" s="16" t="s">
        <v>1277</v>
      </c>
      <c r="G77" s="17">
        <v>42713</v>
      </c>
      <c r="H77" s="16" t="s">
        <v>24</v>
      </c>
      <c r="I77" s="16" t="s">
        <v>24</v>
      </c>
      <c r="J77" s="16" t="s">
        <v>708</v>
      </c>
      <c r="K77" s="16" t="s">
        <v>38</v>
      </c>
      <c r="L77" s="18">
        <f t="shared" si="2"/>
        <v>5573.7999999999993</v>
      </c>
      <c r="M77" s="39">
        <v>46.45</v>
      </c>
      <c r="N77" s="14"/>
    </row>
    <row r="78" spans="1:14" s="15" customFormat="1" ht="39.950000000000003" customHeight="1" x14ac:dyDescent="0.2">
      <c r="A78" s="16" t="s">
        <v>1240</v>
      </c>
      <c r="B78" s="16" t="s">
        <v>1274</v>
      </c>
      <c r="C78" s="16" t="s">
        <v>1293</v>
      </c>
      <c r="D78" s="16" t="s">
        <v>1297</v>
      </c>
      <c r="E78" s="16" t="s">
        <v>1238</v>
      </c>
      <c r="F78" s="16" t="s">
        <v>1277</v>
      </c>
      <c r="G78" s="17">
        <v>42713</v>
      </c>
      <c r="H78" s="16" t="s">
        <v>24</v>
      </c>
      <c r="I78" s="16" t="s">
        <v>24</v>
      </c>
      <c r="J78" s="16" t="s">
        <v>708</v>
      </c>
      <c r="K78" s="16" t="s">
        <v>38</v>
      </c>
      <c r="L78" s="18">
        <f t="shared" si="2"/>
        <v>5573.7999999999993</v>
      </c>
      <c r="M78" s="39">
        <v>46.45</v>
      </c>
      <c r="N78" s="14"/>
    </row>
    <row r="79" spans="1:14" s="15" customFormat="1" ht="39.950000000000003" customHeight="1" x14ac:dyDescent="0.2">
      <c r="A79" s="16" t="s">
        <v>1240</v>
      </c>
      <c r="B79" s="16" t="s">
        <v>1274</v>
      </c>
      <c r="C79" s="16" t="s">
        <v>1293</v>
      </c>
      <c r="D79" s="16" t="s">
        <v>1298</v>
      </c>
      <c r="E79" s="16" t="s">
        <v>1238</v>
      </c>
      <c r="F79" s="16" t="s">
        <v>1277</v>
      </c>
      <c r="G79" s="17">
        <v>42713</v>
      </c>
      <c r="H79" s="16" t="s">
        <v>24</v>
      </c>
      <c r="I79" s="16" t="s">
        <v>24</v>
      </c>
      <c r="J79" s="16" t="s">
        <v>708</v>
      </c>
      <c r="K79" s="16" t="s">
        <v>38</v>
      </c>
      <c r="L79" s="18">
        <f t="shared" si="2"/>
        <v>5573.7999999999993</v>
      </c>
      <c r="M79" s="39">
        <v>46.45</v>
      </c>
      <c r="N79" s="14"/>
    </row>
    <row r="80" spans="1:14" s="15" customFormat="1" ht="39.950000000000003" customHeight="1" x14ac:dyDescent="0.2">
      <c r="A80" s="16" t="s">
        <v>1240</v>
      </c>
      <c r="B80" s="16" t="s">
        <v>1274</v>
      </c>
      <c r="C80" s="16" t="s">
        <v>1293</v>
      </c>
      <c r="D80" s="16" t="s">
        <v>1299</v>
      </c>
      <c r="E80" s="16" t="s">
        <v>1238</v>
      </c>
      <c r="F80" s="16" t="s">
        <v>1277</v>
      </c>
      <c r="G80" s="17">
        <v>42713</v>
      </c>
      <c r="H80" s="16" t="s">
        <v>24</v>
      </c>
      <c r="I80" s="16" t="s">
        <v>24</v>
      </c>
      <c r="J80" s="16" t="s">
        <v>708</v>
      </c>
      <c r="K80" s="16" t="s">
        <v>38</v>
      </c>
      <c r="L80" s="18">
        <f t="shared" si="2"/>
        <v>5573.7999999999993</v>
      </c>
      <c r="M80" s="39">
        <v>46.45</v>
      </c>
      <c r="N80" s="14"/>
    </row>
    <row r="81" spans="1:14" s="15" customFormat="1" ht="39.950000000000003" customHeight="1" x14ac:dyDescent="0.2">
      <c r="A81" s="16" t="s">
        <v>1240</v>
      </c>
      <c r="B81" s="16" t="s">
        <v>1274</v>
      </c>
      <c r="C81" s="16" t="s">
        <v>1293</v>
      </c>
      <c r="D81" s="16" t="s">
        <v>1300</v>
      </c>
      <c r="E81" s="16" t="s">
        <v>1238</v>
      </c>
      <c r="F81" s="16" t="s">
        <v>1277</v>
      </c>
      <c r="G81" s="17">
        <v>42713</v>
      </c>
      <c r="H81" s="16" t="s">
        <v>24</v>
      </c>
      <c r="I81" s="16" t="s">
        <v>24</v>
      </c>
      <c r="J81" s="16" t="s">
        <v>708</v>
      </c>
      <c r="K81" s="16" t="s">
        <v>38</v>
      </c>
      <c r="L81" s="18">
        <f t="shared" si="2"/>
        <v>5573.7999999999993</v>
      </c>
      <c r="M81" s="39">
        <v>46.45</v>
      </c>
      <c r="N81" s="14"/>
    </row>
    <row r="82" spans="1:14" s="15" customFormat="1" ht="39.950000000000003" customHeight="1" x14ac:dyDescent="0.2">
      <c r="A82" s="16" t="s">
        <v>1240</v>
      </c>
      <c r="B82" s="16" t="s">
        <v>1274</v>
      </c>
      <c r="C82" s="16" t="s">
        <v>1293</v>
      </c>
      <c r="D82" s="16" t="s">
        <v>1301</v>
      </c>
      <c r="E82" s="16" t="s">
        <v>1238</v>
      </c>
      <c r="F82" s="16" t="s">
        <v>1277</v>
      </c>
      <c r="G82" s="17">
        <v>42713</v>
      </c>
      <c r="H82" s="16" t="s">
        <v>24</v>
      </c>
      <c r="I82" s="16" t="s">
        <v>24</v>
      </c>
      <c r="J82" s="16" t="s">
        <v>708</v>
      </c>
      <c r="K82" s="16" t="s">
        <v>38</v>
      </c>
      <c r="L82" s="18">
        <f t="shared" si="2"/>
        <v>5573.7999999999993</v>
      </c>
      <c r="M82" s="39">
        <v>46.45</v>
      </c>
      <c r="N82" s="14"/>
    </row>
    <row r="83" spans="1:14" s="15" customFormat="1" ht="39.950000000000003" customHeight="1" x14ac:dyDescent="0.2">
      <c r="A83" s="16" t="s">
        <v>1240</v>
      </c>
      <c r="B83" s="16" t="s">
        <v>1274</v>
      </c>
      <c r="C83" s="16" t="s">
        <v>1293</v>
      </c>
      <c r="D83" s="16" t="s">
        <v>1302</v>
      </c>
      <c r="E83" s="16" t="s">
        <v>1238</v>
      </c>
      <c r="F83" s="16" t="s">
        <v>1277</v>
      </c>
      <c r="G83" s="17">
        <v>42713</v>
      </c>
      <c r="H83" s="16" t="s">
        <v>24</v>
      </c>
      <c r="I83" s="16" t="s">
        <v>24</v>
      </c>
      <c r="J83" s="16" t="s">
        <v>708</v>
      </c>
      <c r="K83" s="16" t="s">
        <v>38</v>
      </c>
      <c r="L83" s="18">
        <f t="shared" si="2"/>
        <v>5573.7999999999993</v>
      </c>
      <c r="M83" s="39">
        <v>46.45</v>
      </c>
      <c r="N83" s="14"/>
    </row>
    <row r="84" spans="1:14" s="15" customFormat="1" ht="39.950000000000003" customHeight="1" x14ac:dyDescent="0.2">
      <c r="A84" s="16" t="s">
        <v>1240</v>
      </c>
      <c r="B84" s="16" t="s">
        <v>1274</v>
      </c>
      <c r="C84" s="16" t="s">
        <v>1293</v>
      </c>
      <c r="D84" s="16" t="s">
        <v>1303</v>
      </c>
      <c r="E84" s="16" t="s">
        <v>1238</v>
      </c>
      <c r="F84" s="16" t="s">
        <v>1277</v>
      </c>
      <c r="G84" s="17">
        <v>42713</v>
      </c>
      <c r="H84" s="16" t="s">
        <v>24</v>
      </c>
      <c r="I84" s="16" t="s">
        <v>24</v>
      </c>
      <c r="J84" s="16" t="s">
        <v>708</v>
      </c>
      <c r="K84" s="16" t="s">
        <v>38</v>
      </c>
      <c r="L84" s="18">
        <f t="shared" si="2"/>
        <v>5573.7999999999993</v>
      </c>
      <c r="M84" s="39">
        <v>46.45</v>
      </c>
      <c r="N84" s="14"/>
    </row>
    <row r="85" spans="1:14" s="15" customFormat="1" ht="39.950000000000003" customHeight="1" x14ac:dyDescent="0.2">
      <c r="A85" s="16" t="s">
        <v>1240</v>
      </c>
      <c r="B85" s="16" t="s">
        <v>1274</v>
      </c>
      <c r="C85" s="16" t="s">
        <v>1293</v>
      </c>
      <c r="D85" s="16" t="s">
        <v>1304</v>
      </c>
      <c r="E85" s="16" t="s">
        <v>1238</v>
      </c>
      <c r="F85" s="16" t="s">
        <v>1277</v>
      </c>
      <c r="G85" s="17">
        <v>42713</v>
      </c>
      <c r="H85" s="16" t="s">
        <v>24</v>
      </c>
      <c r="I85" s="16" t="s">
        <v>24</v>
      </c>
      <c r="J85" s="16" t="s">
        <v>708</v>
      </c>
      <c r="K85" s="16" t="s">
        <v>38</v>
      </c>
      <c r="L85" s="18">
        <f t="shared" si="2"/>
        <v>5573.7999999999993</v>
      </c>
      <c r="M85" s="39">
        <v>46.45</v>
      </c>
      <c r="N85" s="14"/>
    </row>
    <row r="86" spans="1:14" s="15" customFormat="1" ht="39.950000000000003" customHeight="1" x14ac:dyDescent="0.2">
      <c r="A86" s="16" t="s">
        <v>1240</v>
      </c>
      <c r="B86" s="16" t="s">
        <v>1274</v>
      </c>
      <c r="C86" s="16" t="s">
        <v>1293</v>
      </c>
      <c r="D86" s="16" t="s">
        <v>1305</v>
      </c>
      <c r="E86" s="16" t="s">
        <v>1238</v>
      </c>
      <c r="F86" s="16" t="s">
        <v>1277</v>
      </c>
      <c r="G86" s="17">
        <v>42713</v>
      </c>
      <c r="H86" s="16" t="s">
        <v>24</v>
      </c>
      <c r="I86" s="16" t="s">
        <v>24</v>
      </c>
      <c r="J86" s="16" t="s">
        <v>708</v>
      </c>
      <c r="K86" s="16" t="s">
        <v>38</v>
      </c>
      <c r="L86" s="18">
        <f t="shared" si="2"/>
        <v>5573.7999999999993</v>
      </c>
      <c r="M86" s="39">
        <v>46.45</v>
      </c>
      <c r="N86" s="14"/>
    </row>
    <row r="87" spans="1:14" s="15" customFormat="1" ht="39.950000000000003" customHeight="1" x14ac:dyDescent="0.2">
      <c r="A87" s="16" t="s">
        <v>1240</v>
      </c>
      <c r="B87" s="16" t="s">
        <v>1274</v>
      </c>
      <c r="C87" s="16" t="s">
        <v>1293</v>
      </c>
      <c r="D87" s="16" t="s">
        <v>1306</v>
      </c>
      <c r="E87" s="16" t="s">
        <v>1238</v>
      </c>
      <c r="F87" s="16" t="s">
        <v>1277</v>
      </c>
      <c r="G87" s="17">
        <v>42713</v>
      </c>
      <c r="H87" s="16" t="s">
        <v>24</v>
      </c>
      <c r="I87" s="16" t="s">
        <v>24</v>
      </c>
      <c r="J87" s="16" t="s">
        <v>708</v>
      </c>
      <c r="K87" s="16" t="s">
        <v>38</v>
      </c>
      <c r="L87" s="18">
        <f t="shared" si="2"/>
        <v>5573.7999999999993</v>
      </c>
      <c r="M87" s="39">
        <v>46.45</v>
      </c>
      <c r="N87" s="14"/>
    </row>
    <row r="88" spans="1:14" s="15" customFormat="1" ht="39.950000000000003" customHeight="1" x14ac:dyDescent="0.2">
      <c r="A88" s="16" t="s">
        <v>1240</v>
      </c>
      <c r="B88" s="16" t="s">
        <v>1274</v>
      </c>
      <c r="C88" s="16" t="s">
        <v>1293</v>
      </c>
      <c r="D88" s="16" t="s">
        <v>1307</v>
      </c>
      <c r="E88" s="16" t="s">
        <v>1238</v>
      </c>
      <c r="F88" s="16" t="s">
        <v>1277</v>
      </c>
      <c r="G88" s="17">
        <v>42713</v>
      </c>
      <c r="H88" s="16" t="s">
        <v>24</v>
      </c>
      <c r="I88" s="16" t="s">
        <v>24</v>
      </c>
      <c r="J88" s="16" t="s">
        <v>708</v>
      </c>
      <c r="K88" s="16" t="s">
        <v>38</v>
      </c>
      <c r="L88" s="18">
        <f t="shared" si="2"/>
        <v>5573.7999999999993</v>
      </c>
      <c r="M88" s="39">
        <v>46.45</v>
      </c>
      <c r="N88" s="14"/>
    </row>
    <row r="89" spans="1:14" s="15" customFormat="1" ht="39.950000000000003" customHeight="1" x14ac:dyDescent="0.2">
      <c r="A89" s="16" t="s">
        <v>1240</v>
      </c>
      <c r="B89" s="16" t="s">
        <v>1274</v>
      </c>
      <c r="C89" s="16" t="s">
        <v>1293</v>
      </c>
      <c r="D89" s="16" t="s">
        <v>1308</v>
      </c>
      <c r="E89" s="16" t="s">
        <v>1238</v>
      </c>
      <c r="F89" s="16" t="s">
        <v>1277</v>
      </c>
      <c r="G89" s="17">
        <v>42713</v>
      </c>
      <c r="H89" s="16" t="s">
        <v>24</v>
      </c>
      <c r="I89" s="16" t="s">
        <v>24</v>
      </c>
      <c r="J89" s="16" t="s">
        <v>708</v>
      </c>
      <c r="K89" s="16" t="s">
        <v>38</v>
      </c>
      <c r="L89" s="18">
        <f t="shared" si="2"/>
        <v>5573.7999999999993</v>
      </c>
      <c r="M89" s="39">
        <v>46.45</v>
      </c>
      <c r="N89" s="14"/>
    </row>
    <row r="90" spans="1:14" s="15" customFormat="1" ht="39.950000000000003" customHeight="1" x14ac:dyDescent="0.2">
      <c r="A90" s="16" t="s">
        <v>1240</v>
      </c>
      <c r="B90" s="16" t="s">
        <v>1274</v>
      </c>
      <c r="C90" s="16" t="s">
        <v>1293</v>
      </c>
      <c r="D90" s="16" t="s">
        <v>1309</v>
      </c>
      <c r="E90" s="16" t="s">
        <v>1238</v>
      </c>
      <c r="F90" s="16" t="s">
        <v>1277</v>
      </c>
      <c r="G90" s="17">
        <v>42713</v>
      </c>
      <c r="H90" s="16" t="s">
        <v>24</v>
      </c>
      <c r="I90" s="16" t="s">
        <v>24</v>
      </c>
      <c r="J90" s="16" t="s">
        <v>708</v>
      </c>
      <c r="K90" s="16" t="s">
        <v>38</v>
      </c>
      <c r="L90" s="18">
        <f t="shared" si="2"/>
        <v>5573.7999999999993</v>
      </c>
      <c r="M90" s="39">
        <v>46.45</v>
      </c>
      <c r="N90" s="14"/>
    </row>
    <row r="91" spans="1:14" s="15" customFormat="1" ht="39.950000000000003" customHeight="1" x14ac:dyDescent="0.2">
      <c r="A91" s="16" t="s">
        <v>1240</v>
      </c>
      <c r="B91" s="16" t="s">
        <v>1274</v>
      </c>
      <c r="C91" s="16" t="s">
        <v>1293</v>
      </c>
      <c r="D91" s="16" t="s">
        <v>1310</v>
      </c>
      <c r="E91" s="16" t="s">
        <v>1238</v>
      </c>
      <c r="F91" s="16" t="s">
        <v>1277</v>
      </c>
      <c r="G91" s="17">
        <v>42713</v>
      </c>
      <c r="H91" s="16" t="s">
        <v>24</v>
      </c>
      <c r="I91" s="16" t="s">
        <v>24</v>
      </c>
      <c r="J91" s="16" t="s">
        <v>708</v>
      </c>
      <c r="K91" s="16" t="s">
        <v>38</v>
      </c>
      <c r="L91" s="18">
        <f t="shared" si="2"/>
        <v>5573.7999999999993</v>
      </c>
      <c r="M91" s="39">
        <v>46.45</v>
      </c>
      <c r="N91" s="14"/>
    </row>
    <row r="92" spans="1:14" s="15" customFormat="1" ht="39.950000000000003" customHeight="1" x14ac:dyDescent="0.2">
      <c r="A92" s="16" t="s">
        <v>1240</v>
      </c>
      <c r="B92" s="16" t="s">
        <v>1274</v>
      </c>
      <c r="C92" s="16" t="s">
        <v>1293</v>
      </c>
      <c r="D92" s="16" t="s">
        <v>1311</v>
      </c>
      <c r="E92" s="16" t="s">
        <v>1238</v>
      </c>
      <c r="F92" s="16" t="s">
        <v>1277</v>
      </c>
      <c r="G92" s="17">
        <v>42713</v>
      </c>
      <c r="H92" s="16" t="s">
        <v>24</v>
      </c>
      <c r="I92" s="16" t="s">
        <v>24</v>
      </c>
      <c r="J92" s="16" t="s">
        <v>708</v>
      </c>
      <c r="K92" s="16" t="s">
        <v>38</v>
      </c>
      <c r="L92" s="18">
        <f t="shared" si="2"/>
        <v>5573.7999999999993</v>
      </c>
      <c r="M92" s="39">
        <v>46.45</v>
      </c>
      <c r="N92" s="14"/>
    </row>
    <row r="93" spans="1:14" s="15" customFormat="1" ht="39.950000000000003" customHeight="1" x14ac:dyDescent="0.2">
      <c r="A93" s="16" t="s">
        <v>1240</v>
      </c>
      <c r="B93" s="16" t="s">
        <v>1274</v>
      </c>
      <c r="C93" s="16" t="s">
        <v>1293</v>
      </c>
      <c r="D93" s="16" t="s">
        <v>1312</v>
      </c>
      <c r="E93" s="16" t="s">
        <v>1238</v>
      </c>
      <c r="F93" s="16" t="s">
        <v>1277</v>
      </c>
      <c r="G93" s="17">
        <v>42713</v>
      </c>
      <c r="H93" s="16" t="s">
        <v>24</v>
      </c>
      <c r="I93" s="16" t="s">
        <v>24</v>
      </c>
      <c r="J93" s="16" t="s">
        <v>708</v>
      </c>
      <c r="K93" s="16" t="s">
        <v>38</v>
      </c>
      <c r="L93" s="18">
        <f t="shared" si="2"/>
        <v>5573.7999999999993</v>
      </c>
      <c r="M93" s="39">
        <v>46.45</v>
      </c>
      <c r="N93" s="14"/>
    </row>
    <row r="94" spans="1:14" s="15" customFormat="1" ht="39.950000000000003" customHeight="1" x14ac:dyDescent="0.2">
      <c r="A94" s="16" t="s">
        <v>1240</v>
      </c>
      <c r="B94" s="16" t="s">
        <v>1274</v>
      </c>
      <c r="C94" s="16" t="s">
        <v>1293</v>
      </c>
      <c r="D94" s="16" t="s">
        <v>1313</v>
      </c>
      <c r="E94" s="16" t="s">
        <v>1238</v>
      </c>
      <c r="F94" s="16" t="s">
        <v>1277</v>
      </c>
      <c r="G94" s="17">
        <v>42713</v>
      </c>
      <c r="H94" s="16" t="s">
        <v>24</v>
      </c>
      <c r="I94" s="16" t="s">
        <v>24</v>
      </c>
      <c r="J94" s="16" t="s">
        <v>708</v>
      </c>
      <c r="K94" s="16" t="s">
        <v>38</v>
      </c>
      <c r="L94" s="18">
        <f t="shared" si="2"/>
        <v>5573.7999999999993</v>
      </c>
      <c r="M94" s="39">
        <v>46.45</v>
      </c>
      <c r="N94" s="14"/>
    </row>
    <row r="95" spans="1:14" s="15" customFormat="1" ht="39.950000000000003" customHeight="1" x14ac:dyDescent="0.2">
      <c r="A95" s="16" t="s">
        <v>1240</v>
      </c>
      <c r="B95" s="16" t="s">
        <v>1274</v>
      </c>
      <c r="C95" s="16" t="s">
        <v>1293</v>
      </c>
      <c r="D95" s="16" t="s">
        <v>1314</v>
      </c>
      <c r="E95" s="16" t="s">
        <v>1238</v>
      </c>
      <c r="F95" s="16" t="s">
        <v>1277</v>
      </c>
      <c r="G95" s="17">
        <v>42713</v>
      </c>
      <c r="H95" s="16" t="s">
        <v>24</v>
      </c>
      <c r="I95" s="16" t="s">
        <v>24</v>
      </c>
      <c r="J95" s="16" t="s">
        <v>708</v>
      </c>
      <c r="K95" s="16" t="s">
        <v>38</v>
      </c>
      <c r="L95" s="18">
        <f t="shared" si="2"/>
        <v>5573.7999999999993</v>
      </c>
      <c r="M95" s="39">
        <v>46.45</v>
      </c>
      <c r="N95" s="14"/>
    </row>
    <row r="96" spans="1:14" s="15" customFormat="1" ht="39.950000000000003" customHeight="1" x14ac:dyDescent="0.2">
      <c r="A96" s="16" t="s">
        <v>1240</v>
      </c>
      <c r="B96" s="16" t="s">
        <v>1274</v>
      </c>
      <c r="C96" s="16" t="s">
        <v>1293</v>
      </c>
      <c r="D96" s="16" t="s">
        <v>1315</v>
      </c>
      <c r="E96" s="16" t="s">
        <v>1238</v>
      </c>
      <c r="F96" s="16" t="s">
        <v>1277</v>
      </c>
      <c r="G96" s="17">
        <v>42713</v>
      </c>
      <c r="H96" s="16" t="s">
        <v>24</v>
      </c>
      <c r="I96" s="16" t="s">
        <v>24</v>
      </c>
      <c r="J96" s="16" t="s">
        <v>708</v>
      </c>
      <c r="K96" s="16" t="s">
        <v>38</v>
      </c>
      <c r="L96" s="18">
        <f t="shared" si="2"/>
        <v>5573.7999999999993</v>
      </c>
      <c r="M96" s="39">
        <v>46.45</v>
      </c>
      <c r="N96" s="14"/>
    </row>
    <row r="97" spans="1:14" s="15" customFormat="1" ht="39.950000000000003" customHeight="1" x14ac:dyDescent="0.2">
      <c r="A97" s="16" t="s">
        <v>1240</v>
      </c>
      <c r="B97" s="16" t="s">
        <v>1274</v>
      </c>
      <c r="C97" s="16" t="s">
        <v>1293</v>
      </c>
      <c r="D97" s="16" t="s">
        <v>1316</v>
      </c>
      <c r="E97" s="16" t="s">
        <v>1238</v>
      </c>
      <c r="F97" s="16" t="s">
        <v>1277</v>
      </c>
      <c r="G97" s="17">
        <v>42713</v>
      </c>
      <c r="H97" s="16" t="s">
        <v>24</v>
      </c>
      <c r="I97" s="16" t="s">
        <v>24</v>
      </c>
      <c r="J97" s="16" t="s">
        <v>708</v>
      </c>
      <c r="K97" s="16" t="s">
        <v>38</v>
      </c>
      <c r="L97" s="18">
        <f t="shared" si="2"/>
        <v>5573.7999999999993</v>
      </c>
      <c r="M97" s="39">
        <v>46.45</v>
      </c>
      <c r="N97" s="14"/>
    </row>
    <row r="98" spans="1:14" s="15" customFormat="1" ht="39.950000000000003" customHeight="1" x14ac:dyDescent="0.2">
      <c r="A98" s="16" t="s">
        <v>1240</v>
      </c>
      <c r="B98" s="16" t="s">
        <v>1274</v>
      </c>
      <c r="C98" s="16" t="s">
        <v>1293</v>
      </c>
      <c r="D98" s="16" t="s">
        <v>1317</v>
      </c>
      <c r="E98" s="16" t="s">
        <v>1238</v>
      </c>
      <c r="F98" s="16" t="s">
        <v>1277</v>
      </c>
      <c r="G98" s="17">
        <v>42713</v>
      </c>
      <c r="H98" s="16" t="s">
        <v>24</v>
      </c>
      <c r="I98" s="16" t="s">
        <v>24</v>
      </c>
      <c r="J98" s="16" t="s">
        <v>708</v>
      </c>
      <c r="K98" s="16" t="s">
        <v>38</v>
      </c>
      <c r="L98" s="18">
        <f t="shared" si="2"/>
        <v>5573.7999999999993</v>
      </c>
      <c r="M98" s="39">
        <v>46.45</v>
      </c>
      <c r="N98" s="14"/>
    </row>
    <row r="99" spans="1:14" s="15" customFormat="1" ht="39.950000000000003" customHeight="1" x14ac:dyDescent="0.2">
      <c r="A99" s="16" t="s">
        <v>1240</v>
      </c>
      <c r="B99" s="16" t="s">
        <v>1274</v>
      </c>
      <c r="C99" s="16" t="s">
        <v>1293</v>
      </c>
      <c r="D99" s="16" t="s">
        <v>1318</v>
      </c>
      <c r="E99" s="16" t="s">
        <v>1238</v>
      </c>
      <c r="F99" s="16" t="s">
        <v>1277</v>
      </c>
      <c r="G99" s="17">
        <v>42713</v>
      </c>
      <c r="H99" s="16" t="s">
        <v>24</v>
      </c>
      <c r="I99" s="16" t="s">
        <v>24</v>
      </c>
      <c r="J99" s="16" t="s">
        <v>708</v>
      </c>
      <c r="K99" s="16" t="s">
        <v>38</v>
      </c>
      <c r="L99" s="18">
        <f t="shared" si="2"/>
        <v>5573.7999999999993</v>
      </c>
      <c r="M99" s="39">
        <v>46.45</v>
      </c>
      <c r="N99" s="14"/>
    </row>
    <row r="100" spans="1:14" s="15" customFormat="1" ht="39.950000000000003" customHeight="1" x14ac:dyDescent="0.2">
      <c r="A100" s="16" t="s">
        <v>1240</v>
      </c>
      <c r="B100" s="16" t="s">
        <v>1274</v>
      </c>
      <c r="C100" s="16" t="s">
        <v>1319</v>
      </c>
      <c r="D100" s="16" t="s">
        <v>1320</v>
      </c>
      <c r="E100" s="16" t="s">
        <v>1238</v>
      </c>
      <c r="F100" s="16" t="s">
        <v>1277</v>
      </c>
      <c r="G100" s="17">
        <v>42713</v>
      </c>
      <c r="H100" s="16" t="s">
        <v>24</v>
      </c>
      <c r="I100" s="16" t="s">
        <v>24</v>
      </c>
      <c r="J100" s="16" t="s">
        <v>708</v>
      </c>
      <c r="K100" s="16" t="s">
        <v>38</v>
      </c>
      <c r="L100" s="18">
        <f>3286*1.16</f>
        <v>3811.7599999999998</v>
      </c>
      <c r="M100" s="39">
        <v>31.76</v>
      </c>
      <c r="N100" s="14"/>
    </row>
    <row r="101" spans="1:14" s="15" customFormat="1" ht="39.950000000000003" customHeight="1" x14ac:dyDescent="0.2">
      <c r="A101" s="16" t="s">
        <v>1240</v>
      </c>
      <c r="B101" s="16" t="s">
        <v>1274</v>
      </c>
      <c r="C101" s="16" t="s">
        <v>1319</v>
      </c>
      <c r="D101" s="16" t="s">
        <v>1321</v>
      </c>
      <c r="E101" s="16" t="s">
        <v>1238</v>
      </c>
      <c r="F101" s="16" t="s">
        <v>1277</v>
      </c>
      <c r="G101" s="17">
        <v>42713</v>
      </c>
      <c r="H101" s="16" t="s">
        <v>24</v>
      </c>
      <c r="I101" s="16" t="s">
        <v>24</v>
      </c>
      <c r="J101" s="16" t="s">
        <v>708</v>
      </c>
      <c r="K101" s="16" t="s">
        <v>38</v>
      </c>
      <c r="L101" s="18">
        <f t="shared" ref="L101:L115" si="3">3286*1.16</f>
        <v>3811.7599999999998</v>
      </c>
      <c r="M101" s="39">
        <v>31.76</v>
      </c>
      <c r="N101" s="14"/>
    </row>
    <row r="102" spans="1:14" s="15" customFormat="1" ht="39.950000000000003" customHeight="1" x14ac:dyDescent="0.2">
      <c r="A102" s="16" t="s">
        <v>1240</v>
      </c>
      <c r="B102" s="16" t="s">
        <v>1274</v>
      </c>
      <c r="C102" s="16" t="s">
        <v>1319</v>
      </c>
      <c r="D102" s="16" t="s">
        <v>1322</v>
      </c>
      <c r="E102" s="16" t="s">
        <v>1238</v>
      </c>
      <c r="F102" s="16" t="s">
        <v>1277</v>
      </c>
      <c r="G102" s="17">
        <v>42713</v>
      </c>
      <c r="H102" s="16" t="s">
        <v>24</v>
      </c>
      <c r="I102" s="16" t="s">
        <v>24</v>
      </c>
      <c r="J102" s="16" t="s">
        <v>708</v>
      </c>
      <c r="K102" s="16" t="s">
        <v>38</v>
      </c>
      <c r="L102" s="18">
        <f t="shared" si="3"/>
        <v>3811.7599999999998</v>
      </c>
      <c r="M102" s="39">
        <v>31.76</v>
      </c>
      <c r="N102" s="14"/>
    </row>
    <row r="103" spans="1:14" s="15" customFormat="1" ht="39.950000000000003" customHeight="1" x14ac:dyDescent="0.2">
      <c r="A103" s="16" t="s">
        <v>1240</v>
      </c>
      <c r="B103" s="16" t="s">
        <v>1274</v>
      </c>
      <c r="C103" s="16" t="s">
        <v>1319</v>
      </c>
      <c r="D103" s="16" t="s">
        <v>1323</v>
      </c>
      <c r="E103" s="16" t="s">
        <v>1238</v>
      </c>
      <c r="F103" s="16" t="s">
        <v>1277</v>
      </c>
      <c r="G103" s="17">
        <v>42713</v>
      </c>
      <c r="H103" s="16" t="s">
        <v>24</v>
      </c>
      <c r="I103" s="16" t="s">
        <v>24</v>
      </c>
      <c r="J103" s="16" t="s">
        <v>708</v>
      </c>
      <c r="K103" s="16" t="s">
        <v>38</v>
      </c>
      <c r="L103" s="18">
        <f t="shared" si="3"/>
        <v>3811.7599999999998</v>
      </c>
      <c r="M103" s="39">
        <v>31.76</v>
      </c>
      <c r="N103" s="14"/>
    </row>
    <row r="104" spans="1:14" s="15" customFormat="1" ht="39.950000000000003" customHeight="1" x14ac:dyDescent="0.2">
      <c r="A104" s="16" t="s">
        <v>1240</v>
      </c>
      <c r="B104" s="16" t="s">
        <v>1274</v>
      </c>
      <c r="C104" s="16" t="s">
        <v>1319</v>
      </c>
      <c r="D104" s="16" t="s">
        <v>1324</v>
      </c>
      <c r="E104" s="16" t="s">
        <v>1238</v>
      </c>
      <c r="F104" s="16" t="s">
        <v>1277</v>
      </c>
      <c r="G104" s="17">
        <v>42713</v>
      </c>
      <c r="H104" s="16" t="s">
        <v>24</v>
      </c>
      <c r="I104" s="16" t="s">
        <v>24</v>
      </c>
      <c r="J104" s="16" t="s">
        <v>708</v>
      </c>
      <c r="K104" s="16" t="s">
        <v>38</v>
      </c>
      <c r="L104" s="18">
        <f t="shared" si="3"/>
        <v>3811.7599999999998</v>
      </c>
      <c r="M104" s="39">
        <v>31.76</v>
      </c>
      <c r="N104" s="14"/>
    </row>
    <row r="105" spans="1:14" s="15" customFormat="1" ht="39.950000000000003" customHeight="1" x14ac:dyDescent="0.2">
      <c r="A105" s="16" t="s">
        <v>1240</v>
      </c>
      <c r="B105" s="16" t="s">
        <v>1274</v>
      </c>
      <c r="C105" s="16" t="s">
        <v>1319</v>
      </c>
      <c r="D105" s="16" t="s">
        <v>1325</v>
      </c>
      <c r="E105" s="16" t="s">
        <v>1238</v>
      </c>
      <c r="F105" s="16" t="s">
        <v>1277</v>
      </c>
      <c r="G105" s="17">
        <v>42713</v>
      </c>
      <c r="H105" s="16" t="s">
        <v>24</v>
      </c>
      <c r="I105" s="16" t="s">
        <v>24</v>
      </c>
      <c r="J105" s="16" t="s">
        <v>708</v>
      </c>
      <c r="K105" s="16" t="s">
        <v>38</v>
      </c>
      <c r="L105" s="18">
        <f t="shared" si="3"/>
        <v>3811.7599999999998</v>
      </c>
      <c r="M105" s="39">
        <v>31.76</v>
      </c>
      <c r="N105" s="14"/>
    </row>
    <row r="106" spans="1:14" s="15" customFormat="1" ht="39.950000000000003" customHeight="1" x14ac:dyDescent="0.2">
      <c r="A106" s="16" t="s">
        <v>1240</v>
      </c>
      <c r="B106" s="16" t="s">
        <v>1274</v>
      </c>
      <c r="C106" s="16" t="s">
        <v>1319</v>
      </c>
      <c r="D106" s="16" t="s">
        <v>1326</v>
      </c>
      <c r="E106" s="16" t="s">
        <v>1238</v>
      </c>
      <c r="F106" s="16" t="s">
        <v>1277</v>
      </c>
      <c r="G106" s="17">
        <v>42713</v>
      </c>
      <c r="H106" s="16" t="s">
        <v>24</v>
      </c>
      <c r="I106" s="16" t="s">
        <v>24</v>
      </c>
      <c r="J106" s="16" t="s">
        <v>708</v>
      </c>
      <c r="K106" s="16" t="s">
        <v>38</v>
      </c>
      <c r="L106" s="18">
        <f t="shared" si="3"/>
        <v>3811.7599999999998</v>
      </c>
      <c r="M106" s="39">
        <v>31.76</v>
      </c>
      <c r="N106" s="14"/>
    </row>
    <row r="107" spans="1:14" s="15" customFormat="1" ht="39.950000000000003" customHeight="1" x14ac:dyDescent="0.2">
      <c r="A107" s="16" t="s">
        <v>1240</v>
      </c>
      <c r="B107" s="16" t="s">
        <v>1274</v>
      </c>
      <c r="C107" s="16" t="s">
        <v>1319</v>
      </c>
      <c r="D107" s="16" t="s">
        <v>1327</v>
      </c>
      <c r="E107" s="16" t="s">
        <v>1238</v>
      </c>
      <c r="F107" s="16" t="s">
        <v>1277</v>
      </c>
      <c r="G107" s="17">
        <v>42713</v>
      </c>
      <c r="H107" s="16" t="s">
        <v>24</v>
      </c>
      <c r="I107" s="16" t="s">
        <v>24</v>
      </c>
      <c r="J107" s="16" t="s">
        <v>708</v>
      </c>
      <c r="K107" s="16" t="s">
        <v>38</v>
      </c>
      <c r="L107" s="18">
        <f t="shared" si="3"/>
        <v>3811.7599999999998</v>
      </c>
      <c r="M107" s="39">
        <v>31.76</v>
      </c>
      <c r="N107" s="14"/>
    </row>
    <row r="108" spans="1:14" s="15" customFormat="1" ht="39.950000000000003" customHeight="1" x14ac:dyDescent="0.2">
      <c r="A108" s="16" t="s">
        <v>1240</v>
      </c>
      <c r="B108" s="16" t="s">
        <v>1274</v>
      </c>
      <c r="C108" s="16" t="s">
        <v>1319</v>
      </c>
      <c r="D108" s="16" t="s">
        <v>1328</v>
      </c>
      <c r="E108" s="16" t="s">
        <v>1238</v>
      </c>
      <c r="F108" s="16" t="s">
        <v>1277</v>
      </c>
      <c r="G108" s="17">
        <v>42713</v>
      </c>
      <c r="H108" s="16" t="s">
        <v>24</v>
      </c>
      <c r="I108" s="16" t="s">
        <v>24</v>
      </c>
      <c r="J108" s="16" t="s">
        <v>708</v>
      </c>
      <c r="K108" s="16" t="s">
        <v>38</v>
      </c>
      <c r="L108" s="18">
        <f t="shared" si="3"/>
        <v>3811.7599999999998</v>
      </c>
      <c r="M108" s="39">
        <v>31.76</v>
      </c>
      <c r="N108" s="14"/>
    </row>
    <row r="109" spans="1:14" s="15" customFormat="1" ht="39.950000000000003" customHeight="1" x14ac:dyDescent="0.2">
      <c r="A109" s="16" t="s">
        <v>1240</v>
      </c>
      <c r="B109" s="16" t="s">
        <v>1274</v>
      </c>
      <c r="C109" s="16" t="s">
        <v>1319</v>
      </c>
      <c r="D109" s="16" t="s">
        <v>1329</v>
      </c>
      <c r="E109" s="16" t="s">
        <v>1238</v>
      </c>
      <c r="F109" s="16" t="s">
        <v>1277</v>
      </c>
      <c r="G109" s="17">
        <v>42713</v>
      </c>
      <c r="H109" s="16" t="s">
        <v>24</v>
      </c>
      <c r="I109" s="16" t="s">
        <v>24</v>
      </c>
      <c r="J109" s="16" t="s">
        <v>708</v>
      </c>
      <c r="K109" s="16" t="s">
        <v>38</v>
      </c>
      <c r="L109" s="18">
        <f t="shared" si="3"/>
        <v>3811.7599999999998</v>
      </c>
      <c r="M109" s="39">
        <v>31.76</v>
      </c>
      <c r="N109" s="14"/>
    </row>
    <row r="110" spans="1:14" s="15" customFormat="1" ht="39.950000000000003" customHeight="1" x14ac:dyDescent="0.2">
      <c r="A110" s="16" t="s">
        <v>1240</v>
      </c>
      <c r="B110" s="16" t="s">
        <v>1274</v>
      </c>
      <c r="C110" s="16" t="s">
        <v>1319</v>
      </c>
      <c r="D110" s="16" t="s">
        <v>1330</v>
      </c>
      <c r="E110" s="16" t="s">
        <v>1238</v>
      </c>
      <c r="F110" s="16" t="s">
        <v>1277</v>
      </c>
      <c r="G110" s="17">
        <v>42713</v>
      </c>
      <c r="H110" s="16" t="s">
        <v>24</v>
      </c>
      <c r="I110" s="16" t="s">
        <v>24</v>
      </c>
      <c r="J110" s="16" t="s">
        <v>708</v>
      </c>
      <c r="K110" s="16" t="s">
        <v>38</v>
      </c>
      <c r="L110" s="18">
        <f t="shared" si="3"/>
        <v>3811.7599999999998</v>
      </c>
      <c r="M110" s="39">
        <v>31.76</v>
      </c>
      <c r="N110" s="14"/>
    </row>
    <row r="111" spans="1:14" s="15" customFormat="1" ht="39.950000000000003" customHeight="1" x14ac:dyDescent="0.2">
      <c r="A111" s="16" t="s">
        <v>1240</v>
      </c>
      <c r="B111" s="16" t="s">
        <v>1274</v>
      </c>
      <c r="C111" s="16" t="s">
        <v>1319</v>
      </c>
      <c r="D111" s="16" t="s">
        <v>1331</v>
      </c>
      <c r="E111" s="16" t="s">
        <v>1238</v>
      </c>
      <c r="F111" s="16" t="s">
        <v>1277</v>
      </c>
      <c r="G111" s="17">
        <v>42713</v>
      </c>
      <c r="H111" s="16" t="s">
        <v>24</v>
      </c>
      <c r="I111" s="16" t="s">
        <v>24</v>
      </c>
      <c r="J111" s="16" t="s">
        <v>708</v>
      </c>
      <c r="K111" s="16" t="s">
        <v>38</v>
      </c>
      <c r="L111" s="18">
        <f t="shared" si="3"/>
        <v>3811.7599999999998</v>
      </c>
      <c r="M111" s="39">
        <v>31.76</v>
      </c>
      <c r="N111" s="14"/>
    </row>
    <row r="112" spans="1:14" s="15" customFormat="1" ht="39.950000000000003" customHeight="1" x14ac:dyDescent="0.2">
      <c r="A112" s="16" t="s">
        <v>1240</v>
      </c>
      <c r="B112" s="16" t="s">
        <v>1274</v>
      </c>
      <c r="C112" s="16" t="s">
        <v>1319</v>
      </c>
      <c r="D112" s="16" t="s">
        <v>1332</v>
      </c>
      <c r="E112" s="16" t="s">
        <v>1238</v>
      </c>
      <c r="F112" s="16" t="s">
        <v>1277</v>
      </c>
      <c r="G112" s="17">
        <v>42713</v>
      </c>
      <c r="H112" s="16" t="s">
        <v>24</v>
      </c>
      <c r="I112" s="16" t="s">
        <v>24</v>
      </c>
      <c r="J112" s="16" t="s">
        <v>708</v>
      </c>
      <c r="K112" s="16" t="s">
        <v>38</v>
      </c>
      <c r="L112" s="18">
        <f t="shared" si="3"/>
        <v>3811.7599999999998</v>
      </c>
      <c r="M112" s="39">
        <v>31.76</v>
      </c>
      <c r="N112" s="14"/>
    </row>
    <row r="113" spans="1:14" s="15" customFormat="1" ht="39.950000000000003" customHeight="1" x14ac:dyDescent="0.2">
      <c r="A113" s="16" t="s">
        <v>1240</v>
      </c>
      <c r="B113" s="16" t="s">
        <v>1274</v>
      </c>
      <c r="C113" s="16" t="s">
        <v>1319</v>
      </c>
      <c r="D113" s="16" t="s">
        <v>1333</v>
      </c>
      <c r="E113" s="16" t="s">
        <v>1238</v>
      </c>
      <c r="F113" s="16" t="s">
        <v>1277</v>
      </c>
      <c r="G113" s="17">
        <v>42713</v>
      </c>
      <c r="H113" s="16" t="s">
        <v>24</v>
      </c>
      <c r="I113" s="16" t="s">
        <v>24</v>
      </c>
      <c r="J113" s="16" t="s">
        <v>708</v>
      </c>
      <c r="K113" s="16" t="s">
        <v>38</v>
      </c>
      <c r="L113" s="18">
        <f t="shared" si="3"/>
        <v>3811.7599999999998</v>
      </c>
      <c r="M113" s="39">
        <v>31.76</v>
      </c>
      <c r="N113" s="14"/>
    </row>
    <row r="114" spans="1:14" s="15" customFormat="1" ht="39.950000000000003" customHeight="1" x14ac:dyDescent="0.2">
      <c r="A114" s="16" t="s">
        <v>1240</v>
      </c>
      <c r="B114" s="16" t="s">
        <v>1274</v>
      </c>
      <c r="C114" s="16" t="s">
        <v>1319</v>
      </c>
      <c r="D114" s="16" t="s">
        <v>1334</v>
      </c>
      <c r="E114" s="16" t="s">
        <v>1238</v>
      </c>
      <c r="F114" s="16" t="s">
        <v>1277</v>
      </c>
      <c r="G114" s="17">
        <v>42713</v>
      </c>
      <c r="H114" s="16" t="s">
        <v>24</v>
      </c>
      <c r="I114" s="16" t="s">
        <v>24</v>
      </c>
      <c r="J114" s="16" t="s">
        <v>708</v>
      </c>
      <c r="K114" s="16" t="s">
        <v>38</v>
      </c>
      <c r="L114" s="18">
        <f t="shared" si="3"/>
        <v>3811.7599999999998</v>
      </c>
      <c r="M114" s="39">
        <v>31.76</v>
      </c>
      <c r="N114" s="14"/>
    </row>
    <row r="115" spans="1:14" s="15" customFormat="1" ht="39.950000000000003" customHeight="1" x14ac:dyDescent="0.2">
      <c r="A115" s="16" t="s">
        <v>1240</v>
      </c>
      <c r="B115" s="16" t="s">
        <v>1274</v>
      </c>
      <c r="C115" s="16" t="s">
        <v>1319</v>
      </c>
      <c r="D115" s="16" t="s">
        <v>1335</v>
      </c>
      <c r="E115" s="16" t="s">
        <v>1238</v>
      </c>
      <c r="F115" s="16" t="s">
        <v>1277</v>
      </c>
      <c r="G115" s="17">
        <v>42713</v>
      </c>
      <c r="H115" s="16" t="s">
        <v>24</v>
      </c>
      <c r="I115" s="16" t="s">
        <v>24</v>
      </c>
      <c r="J115" s="16" t="s">
        <v>708</v>
      </c>
      <c r="K115" s="16" t="s">
        <v>38</v>
      </c>
      <c r="L115" s="18">
        <f t="shared" si="3"/>
        <v>3811.7599999999998</v>
      </c>
      <c r="M115" s="39">
        <v>31.76</v>
      </c>
      <c r="N115" s="14"/>
    </row>
    <row r="116" spans="1:14" s="15" customFormat="1" ht="39.950000000000003" customHeight="1" x14ac:dyDescent="0.2">
      <c r="A116" s="16" t="s">
        <v>1240</v>
      </c>
      <c r="B116" s="16" t="s">
        <v>1274</v>
      </c>
      <c r="C116" s="16" t="s">
        <v>1336</v>
      </c>
      <c r="D116" s="16" t="s">
        <v>1337</v>
      </c>
      <c r="E116" s="16" t="s">
        <v>1238</v>
      </c>
      <c r="F116" s="16" t="s">
        <v>1277</v>
      </c>
      <c r="G116" s="17">
        <v>42713</v>
      </c>
      <c r="H116" s="16" t="s">
        <v>24</v>
      </c>
      <c r="I116" s="16" t="s">
        <v>24</v>
      </c>
      <c r="J116" s="16" t="s">
        <v>708</v>
      </c>
      <c r="K116" s="16" t="s">
        <v>38</v>
      </c>
      <c r="L116" s="18">
        <f>4572.5*1.16</f>
        <v>5304.0999999999995</v>
      </c>
      <c r="M116" s="39">
        <v>44.2</v>
      </c>
      <c r="N116" s="14"/>
    </row>
    <row r="117" spans="1:14" s="15" customFormat="1" ht="39.950000000000003" customHeight="1" x14ac:dyDescent="0.2">
      <c r="A117" s="16" t="s">
        <v>1240</v>
      </c>
      <c r="B117" s="16" t="s">
        <v>1274</v>
      </c>
      <c r="C117" s="16" t="s">
        <v>1336</v>
      </c>
      <c r="D117" s="16" t="s">
        <v>1338</v>
      </c>
      <c r="E117" s="16" t="s">
        <v>1238</v>
      </c>
      <c r="F117" s="16" t="s">
        <v>1277</v>
      </c>
      <c r="G117" s="17">
        <v>42713</v>
      </c>
      <c r="H117" s="16" t="s">
        <v>24</v>
      </c>
      <c r="I117" s="16" t="s">
        <v>24</v>
      </c>
      <c r="J117" s="16" t="s">
        <v>708</v>
      </c>
      <c r="K117" s="16" t="s">
        <v>38</v>
      </c>
      <c r="L117" s="18">
        <f t="shared" ref="L117:L125" si="4">4572.5*1.16</f>
        <v>5304.0999999999995</v>
      </c>
      <c r="M117" s="39">
        <v>44.2</v>
      </c>
      <c r="N117" s="14"/>
    </row>
    <row r="118" spans="1:14" s="15" customFormat="1" ht="39.950000000000003" customHeight="1" x14ac:dyDescent="0.2">
      <c r="A118" s="16" t="s">
        <v>1240</v>
      </c>
      <c r="B118" s="16" t="s">
        <v>1274</v>
      </c>
      <c r="C118" s="16" t="s">
        <v>1336</v>
      </c>
      <c r="D118" s="16" t="s">
        <v>1339</v>
      </c>
      <c r="E118" s="16" t="s">
        <v>1238</v>
      </c>
      <c r="F118" s="16" t="s">
        <v>1277</v>
      </c>
      <c r="G118" s="17">
        <v>42713</v>
      </c>
      <c r="H118" s="16" t="s">
        <v>24</v>
      </c>
      <c r="I118" s="16" t="s">
        <v>24</v>
      </c>
      <c r="J118" s="16" t="s">
        <v>708</v>
      </c>
      <c r="K118" s="16" t="s">
        <v>38</v>
      </c>
      <c r="L118" s="18">
        <f t="shared" si="4"/>
        <v>5304.0999999999995</v>
      </c>
      <c r="M118" s="39">
        <v>44.2</v>
      </c>
      <c r="N118" s="14"/>
    </row>
    <row r="119" spans="1:14" s="15" customFormat="1" ht="39.950000000000003" customHeight="1" x14ac:dyDescent="0.2">
      <c r="A119" s="16" t="s">
        <v>1240</v>
      </c>
      <c r="B119" s="16" t="s">
        <v>1274</v>
      </c>
      <c r="C119" s="16" t="s">
        <v>1336</v>
      </c>
      <c r="D119" s="16" t="s">
        <v>1340</v>
      </c>
      <c r="E119" s="16" t="s">
        <v>1238</v>
      </c>
      <c r="F119" s="16" t="s">
        <v>1277</v>
      </c>
      <c r="G119" s="17">
        <v>42713</v>
      </c>
      <c r="H119" s="16" t="s">
        <v>24</v>
      </c>
      <c r="I119" s="16" t="s">
        <v>24</v>
      </c>
      <c r="J119" s="16" t="s">
        <v>708</v>
      </c>
      <c r="K119" s="16" t="s">
        <v>38</v>
      </c>
      <c r="L119" s="18">
        <f t="shared" si="4"/>
        <v>5304.0999999999995</v>
      </c>
      <c r="M119" s="39">
        <v>44.2</v>
      </c>
      <c r="N119" s="14"/>
    </row>
    <row r="120" spans="1:14" s="15" customFormat="1" ht="39.950000000000003" customHeight="1" x14ac:dyDescent="0.2">
      <c r="A120" s="16" t="s">
        <v>1240</v>
      </c>
      <c r="B120" s="16" t="s">
        <v>1274</v>
      </c>
      <c r="C120" s="16" t="s">
        <v>1336</v>
      </c>
      <c r="D120" s="16" t="s">
        <v>1341</v>
      </c>
      <c r="E120" s="16" t="s">
        <v>1238</v>
      </c>
      <c r="F120" s="16" t="s">
        <v>1277</v>
      </c>
      <c r="G120" s="17">
        <v>42713</v>
      </c>
      <c r="H120" s="16" t="s">
        <v>24</v>
      </c>
      <c r="I120" s="16" t="s">
        <v>24</v>
      </c>
      <c r="J120" s="16" t="s">
        <v>708</v>
      </c>
      <c r="K120" s="16" t="s">
        <v>38</v>
      </c>
      <c r="L120" s="18">
        <f t="shared" si="4"/>
        <v>5304.0999999999995</v>
      </c>
      <c r="M120" s="39">
        <v>44.2</v>
      </c>
      <c r="N120" s="14"/>
    </row>
    <row r="121" spans="1:14" s="15" customFormat="1" ht="39.950000000000003" customHeight="1" x14ac:dyDescent="0.2">
      <c r="A121" s="16" t="s">
        <v>1240</v>
      </c>
      <c r="B121" s="16" t="s">
        <v>1274</v>
      </c>
      <c r="C121" s="16" t="s">
        <v>1336</v>
      </c>
      <c r="D121" s="16" t="s">
        <v>1342</v>
      </c>
      <c r="E121" s="16" t="s">
        <v>1238</v>
      </c>
      <c r="F121" s="16" t="s">
        <v>1277</v>
      </c>
      <c r="G121" s="17">
        <v>42713</v>
      </c>
      <c r="H121" s="16" t="s">
        <v>24</v>
      </c>
      <c r="I121" s="16" t="s">
        <v>24</v>
      </c>
      <c r="J121" s="16" t="s">
        <v>708</v>
      </c>
      <c r="K121" s="16" t="s">
        <v>38</v>
      </c>
      <c r="L121" s="18">
        <f t="shared" si="4"/>
        <v>5304.0999999999995</v>
      </c>
      <c r="M121" s="39">
        <v>44.2</v>
      </c>
      <c r="N121" s="14"/>
    </row>
    <row r="122" spans="1:14" s="15" customFormat="1" ht="39.950000000000003" customHeight="1" x14ac:dyDescent="0.2">
      <c r="A122" s="16" t="s">
        <v>1240</v>
      </c>
      <c r="B122" s="16" t="s">
        <v>1274</v>
      </c>
      <c r="C122" s="16" t="s">
        <v>1336</v>
      </c>
      <c r="D122" s="16" t="s">
        <v>1343</v>
      </c>
      <c r="E122" s="16" t="s">
        <v>1238</v>
      </c>
      <c r="F122" s="16" t="s">
        <v>1277</v>
      </c>
      <c r="G122" s="17">
        <v>42713</v>
      </c>
      <c r="H122" s="16" t="s">
        <v>24</v>
      </c>
      <c r="I122" s="16" t="s">
        <v>24</v>
      </c>
      <c r="J122" s="16" t="s">
        <v>708</v>
      </c>
      <c r="K122" s="16" t="s">
        <v>38</v>
      </c>
      <c r="L122" s="18">
        <f t="shared" si="4"/>
        <v>5304.0999999999995</v>
      </c>
      <c r="M122" s="39">
        <v>44.2</v>
      </c>
      <c r="N122" s="14"/>
    </row>
    <row r="123" spans="1:14" s="15" customFormat="1" ht="39.950000000000003" customHeight="1" x14ac:dyDescent="0.2">
      <c r="A123" s="16" t="s">
        <v>1240</v>
      </c>
      <c r="B123" s="16" t="s">
        <v>1274</v>
      </c>
      <c r="C123" s="16" t="s">
        <v>1336</v>
      </c>
      <c r="D123" s="16" t="s">
        <v>1344</v>
      </c>
      <c r="E123" s="16" t="s">
        <v>1238</v>
      </c>
      <c r="F123" s="16" t="s">
        <v>1277</v>
      </c>
      <c r="G123" s="17">
        <v>42713</v>
      </c>
      <c r="H123" s="16" t="s">
        <v>24</v>
      </c>
      <c r="I123" s="16" t="s">
        <v>24</v>
      </c>
      <c r="J123" s="16" t="s">
        <v>708</v>
      </c>
      <c r="K123" s="16" t="s">
        <v>38</v>
      </c>
      <c r="L123" s="18">
        <f t="shared" si="4"/>
        <v>5304.0999999999995</v>
      </c>
      <c r="M123" s="39">
        <v>44.2</v>
      </c>
      <c r="N123" s="14"/>
    </row>
    <row r="124" spans="1:14" s="15" customFormat="1" ht="39.950000000000003" customHeight="1" x14ac:dyDescent="0.2">
      <c r="A124" s="16" t="s">
        <v>1240</v>
      </c>
      <c r="B124" s="16" t="s">
        <v>1274</v>
      </c>
      <c r="C124" s="16" t="s">
        <v>1336</v>
      </c>
      <c r="D124" s="16" t="s">
        <v>1345</v>
      </c>
      <c r="E124" s="16" t="s">
        <v>1238</v>
      </c>
      <c r="F124" s="16" t="s">
        <v>1277</v>
      </c>
      <c r="G124" s="17">
        <v>42713</v>
      </c>
      <c r="H124" s="16" t="s">
        <v>24</v>
      </c>
      <c r="I124" s="16" t="s">
        <v>24</v>
      </c>
      <c r="J124" s="16" t="s">
        <v>708</v>
      </c>
      <c r="K124" s="16" t="s">
        <v>38</v>
      </c>
      <c r="L124" s="18">
        <f t="shared" si="4"/>
        <v>5304.0999999999995</v>
      </c>
      <c r="M124" s="39">
        <v>44.2</v>
      </c>
      <c r="N124" s="14"/>
    </row>
    <row r="125" spans="1:14" s="15" customFormat="1" ht="39.950000000000003" customHeight="1" x14ac:dyDescent="0.2">
      <c r="A125" s="16" t="s">
        <v>1240</v>
      </c>
      <c r="B125" s="16" t="s">
        <v>1274</v>
      </c>
      <c r="C125" s="16" t="s">
        <v>1336</v>
      </c>
      <c r="D125" s="16" t="s">
        <v>1346</v>
      </c>
      <c r="E125" s="16" t="s">
        <v>1238</v>
      </c>
      <c r="F125" s="16" t="s">
        <v>1277</v>
      </c>
      <c r="G125" s="17">
        <v>42713</v>
      </c>
      <c r="H125" s="16" t="s">
        <v>24</v>
      </c>
      <c r="I125" s="16" t="s">
        <v>24</v>
      </c>
      <c r="J125" s="16" t="s">
        <v>708</v>
      </c>
      <c r="K125" s="16" t="s">
        <v>38</v>
      </c>
      <c r="L125" s="18">
        <f t="shared" si="4"/>
        <v>5304.0999999999995</v>
      </c>
      <c r="M125" s="39">
        <v>44.2</v>
      </c>
      <c r="N125" s="14"/>
    </row>
    <row r="126" spans="1:14" s="15" customFormat="1" ht="39.950000000000003" customHeight="1" x14ac:dyDescent="0.2">
      <c r="A126" s="16" t="s">
        <v>1240</v>
      </c>
      <c r="B126" s="16" t="s">
        <v>1274</v>
      </c>
      <c r="C126" s="16" t="s">
        <v>1347</v>
      </c>
      <c r="D126" s="16" t="s">
        <v>1348</v>
      </c>
      <c r="E126" s="16" t="s">
        <v>1238</v>
      </c>
      <c r="F126" s="16" t="s">
        <v>1277</v>
      </c>
      <c r="G126" s="17">
        <v>42713</v>
      </c>
      <c r="H126" s="16" t="s">
        <v>24</v>
      </c>
      <c r="I126" s="16" t="s">
        <v>24</v>
      </c>
      <c r="J126" s="16" t="s">
        <v>708</v>
      </c>
      <c r="K126" s="16" t="s">
        <v>38</v>
      </c>
      <c r="L126" s="18">
        <f>992*1.16</f>
        <v>1150.72</v>
      </c>
      <c r="M126" s="39">
        <v>9.59</v>
      </c>
      <c r="N126" s="14"/>
    </row>
    <row r="127" spans="1:14" s="15" customFormat="1" ht="39.950000000000003" customHeight="1" x14ac:dyDescent="0.2">
      <c r="A127" s="16" t="s">
        <v>1240</v>
      </c>
      <c r="B127" s="16" t="s">
        <v>1274</v>
      </c>
      <c r="C127" s="16" t="s">
        <v>1347</v>
      </c>
      <c r="D127" s="16" t="s">
        <v>1349</v>
      </c>
      <c r="E127" s="16" t="s">
        <v>1238</v>
      </c>
      <c r="F127" s="16" t="s">
        <v>1277</v>
      </c>
      <c r="G127" s="17">
        <v>42713</v>
      </c>
      <c r="H127" s="16" t="s">
        <v>24</v>
      </c>
      <c r="I127" s="16" t="s">
        <v>24</v>
      </c>
      <c r="J127" s="16" t="s">
        <v>708</v>
      </c>
      <c r="K127" s="16" t="s">
        <v>38</v>
      </c>
      <c r="L127" s="18">
        <f t="shared" ref="L127:L145" si="5">992*1.16</f>
        <v>1150.72</v>
      </c>
      <c r="M127" s="39">
        <v>9.59</v>
      </c>
      <c r="N127" s="14"/>
    </row>
    <row r="128" spans="1:14" s="15" customFormat="1" ht="39.950000000000003" customHeight="1" x14ac:dyDescent="0.2">
      <c r="A128" s="16" t="s">
        <v>1240</v>
      </c>
      <c r="B128" s="16" t="s">
        <v>1274</v>
      </c>
      <c r="C128" s="16" t="s">
        <v>1347</v>
      </c>
      <c r="D128" s="16" t="s">
        <v>1350</v>
      </c>
      <c r="E128" s="16" t="s">
        <v>1238</v>
      </c>
      <c r="F128" s="16" t="s">
        <v>1277</v>
      </c>
      <c r="G128" s="17">
        <v>42713</v>
      </c>
      <c r="H128" s="16" t="s">
        <v>24</v>
      </c>
      <c r="I128" s="16" t="s">
        <v>24</v>
      </c>
      <c r="J128" s="16" t="s">
        <v>708</v>
      </c>
      <c r="K128" s="16" t="s">
        <v>38</v>
      </c>
      <c r="L128" s="18">
        <f t="shared" si="5"/>
        <v>1150.72</v>
      </c>
      <c r="M128" s="39">
        <v>9.59</v>
      </c>
      <c r="N128" s="14"/>
    </row>
    <row r="129" spans="1:14" s="15" customFormat="1" ht="39.950000000000003" customHeight="1" x14ac:dyDescent="0.2">
      <c r="A129" s="16" t="s">
        <v>1240</v>
      </c>
      <c r="B129" s="16" t="s">
        <v>1274</v>
      </c>
      <c r="C129" s="16" t="s">
        <v>1347</v>
      </c>
      <c r="D129" s="16" t="s">
        <v>1351</v>
      </c>
      <c r="E129" s="16" t="s">
        <v>1238</v>
      </c>
      <c r="F129" s="16" t="s">
        <v>1277</v>
      </c>
      <c r="G129" s="17">
        <v>42713</v>
      </c>
      <c r="H129" s="16" t="s">
        <v>24</v>
      </c>
      <c r="I129" s="16" t="s">
        <v>24</v>
      </c>
      <c r="J129" s="16" t="s">
        <v>708</v>
      </c>
      <c r="K129" s="16" t="s">
        <v>38</v>
      </c>
      <c r="L129" s="18">
        <f t="shared" si="5"/>
        <v>1150.72</v>
      </c>
      <c r="M129" s="39">
        <v>9.59</v>
      </c>
      <c r="N129" s="14"/>
    </row>
    <row r="130" spans="1:14" s="15" customFormat="1" ht="39.950000000000003" customHeight="1" x14ac:dyDescent="0.2">
      <c r="A130" s="16" t="s">
        <v>1240</v>
      </c>
      <c r="B130" s="16" t="s">
        <v>1274</v>
      </c>
      <c r="C130" s="16" t="s">
        <v>1347</v>
      </c>
      <c r="D130" s="16" t="s">
        <v>1352</v>
      </c>
      <c r="E130" s="16" t="s">
        <v>1238</v>
      </c>
      <c r="F130" s="16" t="s">
        <v>1277</v>
      </c>
      <c r="G130" s="17">
        <v>42713</v>
      </c>
      <c r="H130" s="16" t="s">
        <v>24</v>
      </c>
      <c r="I130" s="16" t="s">
        <v>24</v>
      </c>
      <c r="J130" s="16" t="s">
        <v>708</v>
      </c>
      <c r="K130" s="16" t="s">
        <v>38</v>
      </c>
      <c r="L130" s="18">
        <f t="shared" si="5"/>
        <v>1150.72</v>
      </c>
      <c r="M130" s="39">
        <v>9.59</v>
      </c>
      <c r="N130" s="14"/>
    </row>
    <row r="131" spans="1:14" s="15" customFormat="1" ht="39.950000000000003" customHeight="1" x14ac:dyDescent="0.2">
      <c r="A131" s="16" t="s">
        <v>1240</v>
      </c>
      <c r="B131" s="16" t="s">
        <v>1274</v>
      </c>
      <c r="C131" s="16" t="s">
        <v>1347</v>
      </c>
      <c r="D131" s="16" t="s">
        <v>1353</v>
      </c>
      <c r="E131" s="16" t="s">
        <v>1238</v>
      </c>
      <c r="F131" s="16" t="s">
        <v>1277</v>
      </c>
      <c r="G131" s="17">
        <v>42713</v>
      </c>
      <c r="H131" s="16" t="s">
        <v>24</v>
      </c>
      <c r="I131" s="16" t="s">
        <v>24</v>
      </c>
      <c r="J131" s="16" t="s">
        <v>708</v>
      </c>
      <c r="K131" s="16" t="s">
        <v>38</v>
      </c>
      <c r="L131" s="18">
        <f>992*1.16</f>
        <v>1150.72</v>
      </c>
      <c r="M131" s="39">
        <v>9.59</v>
      </c>
      <c r="N131" s="14"/>
    </row>
    <row r="132" spans="1:14" s="15" customFormat="1" ht="39.950000000000003" customHeight="1" x14ac:dyDescent="0.2">
      <c r="A132" s="16" t="s">
        <v>1240</v>
      </c>
      <c r="B132" s="16" t="s">
        <v>1274</v>
      </c>
      <c r="C132" s="16" t="s">
        <v>1347</v>
      </c>
      <c r="D132" s="16" t="s">
        <v>1354</v>
      </c>
      <c r="E132" s="16" t="s">
        <v>1238</v>
      </c>
      <c r="F132" s="16" t="s">
        <v>1277</v>
      </c>
      <c r="G132" s="17">
        <v>42713</v>
      </c>
      <c r="H132" s="16" t="s">
        <v>24</v>
      </c>
      <c r="I132" s="16" t="s">
        <v>24</v>
      </c>
      <c r="J132" s="16" t="s">
        <v>708</v>
      </c>
      <c r="K132" s="16" t="s">
        <v>38</v>
      </c>
      <c r="L132" s="18">
        <f t="shared" si="5"/>
        <v>1150.72</v>
      </c>
      <c r="M132" s="39">
        <v>9.59</v>
      </c>
      <c r="N132" s="14"/>
    </row>
    <row r="133" spans="1:14" s="15" customFormat="1" ht="39.950000000000003" customHeight="1" x14ac:dyDescent="0.2">
      <c r="A133" s="16" t="s">
        <v>1240</v>
      </c>
      <c r="B133" s="16" t="s">
        <v>1274</v>
      </c>
      <c r="C133" s="16" t="s">
        <v>1347</v>
      </c>
      <c r="D133" s="16" t="s">
        <v>1355</v>
      </c>
      <c r="E133" s="16" t="s">
        <v>1238</v>
      </c>
      <c r="F133" s="16" t="s">
        <v>1277</v>
      </c>
      <c r="G133" s="17">
        <v>42713</v>
      </c>
      <c r="H133" s="16" t="s">
        <v>24</v>
      </c>
      <c r="I133" s="16" t="s">
        <v>24</v>
      </c>
      <c r="J133" s="16" t="s">
        <v>708</v>
      </c>
      <c r="K133" s="16" t="s">
        <v>38</v>
      </c>
      <c r="L133" s="18">
        <f t="shared" si="5"/>
        <v>1150.72</v>
      </c>
      <c r="M133" s="39">
        <v>9.59</v>
      </c>
      <c r="N133" s="14"/>
    </row>
    <row r="134" spans="1:14" s="15" customFormat="1" ht="39.950000000000003" customHeight="1" x14ac:dyDescent="0.2">
      <c r="A134" s="16" t="s">
        <v>1240</v>
      </c>
      <c r="B134" s="16" t="s">
        <v>1274</v>
      </c>
      <c r="C134" s="16" t="s">
        <v>1347</v>
      </c>
      <c r="D134" s="16" t="s">
        <v>1356</v>
      </c>
      <c r="E134" s="16" t="s">
        <v>1238</v>
      </c>
      <c r="F134" s="16" t="s">
        <v>1277</v>
      </c>
      <c r="G134" s="17">
        <v>42713</v>
      </c>
      <c r="H134" s="16" t="s">
        <v>24</v>
      </c>
      <c r="I134" s="16" t="s">
        <v>24</v>
      </c>
      <c r="J134" s="16" t="s">
        <v>708</v>
      </c>
      <c r="K134" s="16" t="s">
        <v>38</v>
      </c>
      <c r="L134" s="18">
        <f t="shared" si="5"/>
        <v>1150.72</v>
      </c>
      <c r="M134" s="39">
        <v>9.59</v>
      </c>
      <c r="N134" s="14"/>
    </row>
    <row r="135" spans="1:14" s="15" customFormat="1" ht="39.950000000000003" customHeight="1" x14ac:dyDescent="0.2">
      <c r="A135" s="16" t="s">
        <v>1240</v>
      </c>
      <c r="B135" s="16" t="s">
        <v>1274</v>
      </c>
      <c r="C135" s="16" t="s">
        <v>1347</v>
      </c>
      <c r="D135" s="16" t="s">
        <v>1357</v>
      </c>
      <c r="E135" s="16" t="s">
        <v>1238</v>
      </c>
      <c r="F135" s="16" t="s">
        <v>1277</v>
      </c>
      <c r="G135" s="17">
        <v>42713</v>
      </c>
      <c r="H135" s="16" t="s">
        <v>24</v>
      </c>
      <c r="I135" s="16" t="s">
        <v>24</v>
      </c>
      <c r="J135" s="16" t="s">
        <v>708</v>
      </c>
      <c r="K135" s="16" t="s">
        <v>38</v>
      </c>
      <c r="L135" s="18">
        <f t="shared" si="5"/>
        <v>1150.72</v>
      </c>
      <c r="M135" s="39">
        <v>9.59</v>
      </c>
      <c r="N135" s="14"/>
    </row>
    <row r="136" spans="1:14" s="15" customFormat="1" ht="39.950000000000003" customHeight="1" x14ac:dyDescent="0.2">
      <c r="A136" s="16" t="s">
        <v>1240</v>
      </c>
      <c r="B136" s="16" t="s">
        <v>1274</v>
      </c>
      <c r="C136" s="16" t="s">
        <v>1347</v>
      </c>
      <c r="D136" s="16" t="s">
        <v>1358</v>
      </c>
      <c r="E136" s="16" t="s">
        <v>1238</v>
      </c>
      <c r="F136" s="16" t="s">
        <v>1277</v>
      </c>
      <c r="G136" s="17">
        <v>42713</v>
      </c>
      <c r="H136" s="16" t="s">
        <v>24</v>
      </c>
      <c r="I136" s="16" t="s">
        <v>24</v>
      </c>
      <c r="J136" s="16" t="s">
        <v>708</v>
      </c>
      <c r="K136" s="16" t="s">
        <v>38</v>
      </c>
      <c r="L136" s="18">
        <f>992*1.16</f>
        <v>1150.72</v>
      </c>
      <c r="M136" s="39">
        <v>9.59</v>
      </c>
      <c r="N136" s="14"/>
    </row>
    <row r="137" spans="1:14" s="15" customFormat="1" ht="39.950000000000003" customHeight="1" x14ac:dyDescent="0.2">
      <c r="A137" s="16" t="s">
        <v>1240</v>
      </c>
      <c r="B137" s="16" t="s">
        <v>1274</v>
      </c>
      <c r="C137" s="16" t="s">
        <v>1347</v>
      </c>
      <c r="D137" s="16" t="s">
        <v>1359</v>
      </c>
      <c r="E137" s="16" t="s">
        <v>1238</v>
      </c>
      <c r="F137" s="16" t="s">
        <v>1277</v>
      </c>
      <c r="G137" s="17">
        <v>42713</v>
      </c>
      <c r="H137" s="16" t="s">
        <v>24</v>
      </c>
      <c r="I137" s="16" t="s">
        <v>24</v>
      </c>
      <c r="J137" s="16" t="s">
        <v>708</v>
      </c>
      <c r="K137" s="16" t="s">
        <v>38</v>
      </c>
      <c r="L137" s="18">
        <f t="shared" si="5"/>
        <v>1150.72</v>
      </c>
      <c r="M137" s="39">
        <v>9.59</v>
      </c>
      <c r="N137" s="14"/>
    </row>
    <row r="138" spans="1:14" s="15" customFormat="1" ht="39.950000000000003" customHeight="1" x14ac:dyDescent="0.2">
      <c r="A138" s="16" t="s">
        <v>1240</v>
      </c>
      <c r="B138" s="16" t="s">
        <v>1274</v>
      </c>
      <c r="C138" s="16" t="s">
        <v>1347</v>
      </c>
      <c r="D138" s="16" t="s">
        <v>1360</v>
      </c>
      <c r="E138" s="16" t="s">
        <v>1238</v>
      </c>
      <c r="F138" s="16" t="s">
        <v>1277</v>
      </c>
      <c r="G138" s="17">
        <v>42713</v>
      </c>
      <c r="H138" s="16" t="s">
        <v>24</v>
      </c>
      <c r="I138" s="16" t="s">
        <v>24</v>
      </c>
      <c r="J138" s="16" t="s">
        <v>708</v>
      </c>
      <c r="K138" s="16" t="s">
        <v>38</v>
      </c>
      <c r="L138" s="18">
        <f t="shared" si="5"/>
        <v>1150.72</v>
      </c>
      <c r="M138" s="39">
        <v>9.59</v>
      </c>
      <c r="N138" s="14"/>
    </row>
    <row r="139" spans="1:14" s="15" customFormat="1" ht="39.950000000000003" customHeight="1" x14ac:dyDescent="0.2">
      <c r="A139" s="16" t="s">
        <v>1240</v>
      </c>
      <c r="B139" s="16" t="s">
        <v>1274</v>
      </c>
      <c r="C139" s="16" t="s">
        <v>1347</v>
      </c>
      <c r="D139" s="16" t="s">
        <v>1361</v>
      </c>
      <c r="E139" s="16" t="s">
        <v>1238</v>
      </c>
      <c r="F139" s="16" t="s">
        <v>1277</v>
      </c>
      <c r="G139" s="17">
        <v>42713</v>
      </c>
      <c r="H139" s="16" t="s">
        <v>24</v>
      </c>
      <c r="I139" s="16" t="s">
        <v>24</v>
      </c>
      <c r="J139" s="16" t="s">
        <v>708</v>
      </c>
      <c r="K139" s="16" t="s">
        <v>38</v>
      </c>
      <c r="L139" s="18">
        <f t="shared" si="5"/>
        <v>1150.72</v>
      </c>
      <c r="M139" s="39">
        <v>9.59</v>
      </c>
      <c r="N139" s="14"/>
    </row>
    <row r="140" spans="1:14" s="15" customFormat="1" ht="39.950000000000003" customHeight="1" x14ac:dyDescent="0.2">
      <c r="A140" s="16" t="s">
        <v>1240</v>
      </c>
      <c r="B140" s="16" t="s">
        <v>1274</v>
      </c>
      <c r="C140" s="16" t="s">
        <v>1347</v>
      </c>
      <c r="D140" s="16" t="s">
        <v>1362</v>
      </c>
      <c r="E140" s="16" t="s">
        <v>1238</v>
      </c>
      <c r="F140" s="16" t="s">
        <v>1277</v>
      </c>
      <c r="G140" s="17">
        <v>42713</v>
      </c>
      <c r="H140" s="16" t="s">
        <v>24</v>
      </c>
      <c r="I140" s="16" t="s">
        <v>24</v>
      </c>
      <c r="J140" s="16" t="s">
        <v>708</v>
      </c>
      <c r="K140" s="16" t="s">
        <v>38</v>
      </c>
      <c r="L140" s="18">
        <f t="shared" si="5"/>
        <v>1150.72</v>
      </c>
      <c r="M140" s="39">
        <v>9.59</v>
      </c>
      <c r="N140" s="14"/>
    </row>
    <row r="141" spans="1:14" s="15" customFormat="1" ht="39.950000000000003" customHeight="1" x14ac:dyDescent="0.2">
      <c r="A141" s="16" t="s">
        <v>1240</v>
      </c>
      <c r="B141" s="16" t="s">
        <v>1274</v>
      </c>
      <c r="C141" s="16" t="s">
        <v>1347</v>
      </c>
      <c r="D141" s="16" t="s">
        <v>1363</v>
      </c>
      <c r="E141" s="16" t="s">
        <v>1238</v>
      </c>
      <c r="F141" s="16" t="s">
        <v>1277</v>
      </c>
      <c r="G141" s="17">
        <v>42713</v>
      </c>
      <c r="H141" s="16" t="s">
        <v>24</v>
      </c>
      <c r="I141" s="16" t="s">
        <v>24</v>
      </c>
      <c r="J141" s="16" t="s">
        <v>708</v>
      </c>
      <c r="K141" s="16" t="s">
        <v>38</v>
      </c>
      <c r="L141" s="18">
        <f>992*1.16</f>
        <v>1150.72</v>
      </c>
      <c r="M141" s="39">
        <v>9.59</v>
      </c>
      <c r="N141" s="14"/>
    </row>
    <row r="142" spans="1:14" s="15" customFormat="1" ht="39.950000000000003" customHeight="1" x14ac:dyDescent="0.2">
      <c r="A142" s="16" t="s">
        <v>1240</v>
      </c>
      <c r="B142" s="16" t="s">
        <v>1274</v>
      </c>
      <c r="C142" s="16" t="s">
        <v>1347</v>
      </c>
      <c r="D142" s="16" t="s">
        <v>1364</v>
      </c>
      <c r="E142" s="16" t="s">
        <v>1238</v>
      </c>
      <c r="F142" s="16" t="s">
        <v>1277</v>
      </c>
      <c r="G142" s="17">
        <v>42713</v>
      </c>
      <c r="H142" s="16" t="s">
        <v>24</v>
      </c>
      <c r="I142" s="16" t="s">
        <v>24</v>
      </c>
      <c r="J142" s="16" t="s">
        <v>708</v>
      </c>
      <c r="K142" s="16" t="s">
        <v>38</v>
      </c>
      <c r="L142" s="18">
        <f t="shared" si="5"/>
        <v>1150.72</v>
      </c>
      <c r="M142" s="39">
        <v>9.59</v>
      </c>
      <c r="N142" s="14"/>
    </row>
    <row r="143" spans="1:14" s="15" customFormat="1" ht="39.950000000000003" customHeight="1" x14ac:dyDescent="0.2">
      <c r="A143" s="16" t="s">
        <v>1240</v>
      </c>
      <c r="B143" s="16" t="s">
        <v>1274</v>
      </c>
      <c r="C143" s="16" t="s">
        <v>1347</v>
      </c>
      <c r="D143" s="16" t="s">
        <v>1365</v>
      </c>
      <c r="E143" s="16" t="s">
        <v>1238</v>
      </c>
      <c r="F143" s="16" t="s">
        <v>1277</v>
      </c>
      <c r="G143" s="17">
        <v>42713</v>
      </c>
      <c r="H143" s="16" t="s">
        <v>24</v>
      </c>
      <c r="I143" s="16" t="s">
        <v>24</v>
      </c>
      <c r="J143" s="16" t="s">
        <v>708</v>
      </c>
      <c r="K143" s="16" t="s">
        <v>38</v>
      </c>
      <c r="L143" s="18">
        <f t="shared" si="5"/>
        <v>1150.72</v>
      </c>
      <c r="M143" s="39">
        <v>9.59</v>
      </c>
      <c r="N143" s="14"/>
    </row>
    <row r="144" spans="1:14" s="15" customFormat="1" ht="39.950000000000003" customHeight="1" x14ac:dyDescent="0.2">
      <c r="A144" s="16" t="s">
        <v>1240</v>
      </c>
      <c r="B144" s="16" t="s">
        <v>1274</v>
      </c>
      <c r="C144" s="16" t="s">
        <v>1347</v>
      </c>
      <c r="D144" s="16" t="s">
        <v>1366</v>
      </c>
      <c r="E144" s="16" t="s">
        <v>1238</v>
      </c>
      <c r="F144" s="16" t="s">
        <v>1277</v>
      </c>
      <c r="G144" s="17">
        <v>42713</v>
      </c>
      <c r="H144" s="16" t="s">
        <v>24</v>
      </c>
      <c r="I144" s="16" t="s">
        <v>24</v>
      </c>
      <c r="J144" s="16" t="s">
        <v>708</v>
      </c>
      <c r="K144" s="16" t="s">
        <v>38</v>
      </c>
      <c r="L144" s="18">
        <f t="shared" si="5"/>
        <v>1150.72</v>
      </c>
      <c r="M144" s="39">
        <v>9.59</v>
      </c>
      <c r="N144" s="14"/>
    </row>
    <row r="145" spans="1:14" s="15" customFormat="1" ht="39.950000000000003" customHeight="1" x14ac:dyDescent="0.2">
      <c r="A145" s="16" t="s">
        <v>1240</v>
      </c>
      <c r="B145" s="16" t="s">
        <v>1274</v>
      </c>
      <c r="C145" s="16" t="s">
        <v>1347</v>
      </c>
      <c r="D145" s="16" t="s">
        <v>1367</v>
      </c>
      <c r="E145" s="16" t="s">
        <v>1238</v>
      </c>
      <c r="F145" s="16" t="s">
        <v>1277</v>
      </c>
      <c r="G145" s="17">
        <v>42713</v>
      </c>
      <c r="H145" s="16" t="s">
        <v>24</v>
      </c>
      <c r="I145" s="16" t="s">
        <v>24</v>
      </c>
      <c r="J145" s="16" t="s">
        <v>708</v>
      </c>
      <c r="K145" s="16" t="s">
        <v>38</v>
      </c>
      <c r="L145" s="18">
        <f t="shared" si="5"/>
        <v>1150.72</v>
      </c>
      <c r="M145" s="39">
        <v>9.59</v>
      </c>
      <c r="N145" s="14"/>
    </row>
    <row r="146" spans="1:14" s="15" customFormat="1" ht="39.950000000000003" customHeight="1" x14ac:dyDescent="0.2">
      <c r="A146" s="16" t="s">
        <v>1240</v>
      </c>
      <c r="B146" s="16" t="s">
        <v>1274</v>
      </c>
      <c r="C146" s="16" t="s">
        <v>1368</v>
      </c>
      <c r="D146" s="16" t="s">
        <v>1369</v>
      </c>
      <c r="E146" s="16" t="s">
        <v>1238</v>
      </c>
      <c r="F146" s="16" t="s">
        <v>1277</v>
      </c>
      <c r="G146" s="17">
        <v>42713</v>
      </c>
      <c r="H146" s="16" t="s">
        <v>24</v>
      </c>
      <c r="I146" s="16" t="s">
        <v>24</v>
      </c>
      <c r="J146" s="16" t="s">
        <v>708</v>
      </c>
      <c r="K146" s="16" t="s">
        <v>38</v>
      </c>
      <c r="L146" s="18">
        <f>2828.75*1.16</f>
        <v>3281.35</v>
      </c>
      <c r="M146" s="39">
        <v>27.34</v>
      </c>
      <c r="N146" s="14"/>
    </row>
    <row r="147" spans="1:14" s="15" customFormat="1" ht="39.950000000000003" customHeight="1" x14ac:dyDescent="0.2">
      <c r="A147" s="16" t="s">
        <v>1240</v>
      </c>
      <c r="B147" s="16" t="s">
        <v>1274</v>
      </c>
      <c r="C147" s="16" t="s">
        <v>1368</v>
      </c>
      <c r="D147" s="16" t="s">
        <v>1370</v>
      </c>
      <c r="E147" s="16" t="s">
        <v>1238</v>
      </c>
      <c r="F147" s="16" t="s">
        <v>1277</v>
      </c>
      <c r="G147" s="17">
        <v>42713</v>
      </c>
      <c r="H147" s="16" t="s">
        <v>24</v>
      </c>
      <c r="I147" s="16" t="s">
        <v>24</v>
      </c>
      <c r="J147" s="16" t="s">
        <v>708</v>
      </c>
      <c r="K147" s="16" t="s">
        <v>38</v>
      </c>
      <c r="L147" s="18">
        <f t="shared" ref="L147:L159" si="6">2828.75*1.16</f>
        <v>3281.35</v>
      </c>
      <c r="M147" s="39">
        <v>27.34</v>
      </c>
      <c r="N147" s="14"/>
    </row>
    <row r="148" spans="1:14" s="15" customFormat="1" ht="39.950000000000003" customHeight="1" x14ac:dyDescent="0.2">
      <c r="A148" s="16" t="s">
        <v>1240</v>
      </c>
      <c r="B148" s="16" t="s">
        <v>1274</v>
      </c>
      <c r="C148" s="16" t="s">
        <v>1368</v>
      </c>
      <c r="D148" s="16" t="s">
        <v>1370</v>
      </c>
      <c r="E148" s="16" t="s">
        <v>1238</v>
      </c>
      <c r="F148" s="16" t="s">
        <v>1277</v>
      </c>
      <c r="G148" s="17">
        <v>42713</v>
      </c>
      <c r="H148" s="16" t="s">
        <v>24</v>
      </c>
      <c r="I148" s="16" t="s">
        <v>24</v>
      </c>
      <c r="J148" s="16" t="s">
        <v>708</v>
      </c>
      <c r="K148" s="16" t="s">
        <v>38</v>
      </c>
      <c r="L148" s="18">
        <f t="shared" si="6"/>
        <v>3281.35</v>
      </c>
      <c r="M148" s="39">
        <v>27.34</v>
      </c>
      <c r="N148" s="14"/>
    </row>
    <row r="149" spans="1:14" s="15" customFormat="1" ht="39.950000000000003" customHeight="1" x14ac:dyDescent="0.2">
      <c r="A149" s="16" t="s">
        <v>1240</v>
      </c>
      <c r="B149" s="16" t="s">
        <v>1274</v>
      </c>
      <c r="C149" s="16" t="s">
        <v>1368</v>
      </c>
      <c r="D149" s="16" t="s">
        <v>1371</v>
      </c>
      <c r="E149" s="16" t="s">
        <v>1238</v>
      </c>
      <c r="F149" s="16" t="s">
        <v>1277</v>
      </c>
      <c r="G149" s="17">
        <v>42713</v>
      </c>
      <c r="H149" s="16" t="s">
        <v>24</v>
      </c>
      <c r="I149" s="16" t="s">
        <v>24</v>
      </c>
      <c r="J149" s="16" t="s">
        <v>708</v>
      </c>
      <c r="K149" s="16" t="s">
        <v>38</v>
      </c>
      <c r="L149" s="18">
        <f t="shared" si="6"/>
        <v>3281.35</v>
      </c>
      <c r="M149" s="39">
        <v>27.34</v>
      </c>
      <c r="N149" s="14"/>
    </row>
    <row r="150" spans="1:14" s="15" customFormat="1" ht="39.950000000000003" customHeight="1" x14ac:dyDescent="0.2">
      <c r="A150" s="16" t="s">
        <v>1240</v>
      </c>
      <c r="B150" s="16" t="s">
        <v>1274</v>
      </c>
      <c r="C150" s="16" t="s">
        <v>1368</v>
      </c>
      <c r="D150" s="16" t="s">
        <v>1372</v>
      </c>
      <c r="E150" s="16" t="s">
        <v>1238</v>
      </c>
      <c r="F150" s="16" t="s">
        <v>1277</v>
      </c>
      <c r="G150" s="17">
        <v>42713</v>
      </c>
      <c r="H150" s="16" t="s">
        <v>24</v>
      </c>
      <c r="I150" s="16" t="s">
        <v>24</v>
      </c>
      <c r="J150" s="16" t="s">
        <v>708</v>
      </c>
      <c r="K150" s="16" t="s">
        <v>38</v>
      </c>
      <c r="L150" s="18">
        <f t="shared" si="6"/>
        <v>3281.35</v>
      </c>
      <c r="M150" s="39">
        <v>27.34</v>
      </c>
      <c r="N150" s="14"/>
    </row>
    <row r="151" spans="1:14" s="15" customFormat="1" ht="39.950000000000003" customHeight="1" x14ac:dyDescent="0.2">
      <c r="A151" s="16" t="s">
        <v>1240</v>
      </c>
      <c r="B151" s="16" t="s">
        <v>1274</v>
      </c>
      <c r="C151" s="16" t="s">
        <v>1368</v>
      </c>
      <c r="D151" s="16" t="s">
        <v>1373</v>
      </c>
      <c r="E151" s="16" t="s">
        <v>1238</v>
      </c>
      <c r="F151" s="16" t="s">
        <v>1277</v>
      </c>
      <c r="G151" s="17">
        <v>42713</v>
      </c>
      <c r="H151" s="16" t="s">
        <v>24</v>
      </c>
      <c r="I151" s="16" t="s">
        <v>24</v>
      </c>
      <c r="J151" s="16" t="s">
        <v>708</v>
      </c>
      <c r="K151" s="16" t="s">
        <v>38</v>
      </c>
      <c r="L151" s="18">
        <f t="shared" si="6"/>
        <v>3281.35</v>
      </c>
      <c r="M151" s="39">
        <v>27.34</v>
      </c>
      <c r="N151" s="14"/>
    </row>
    <row r="152" spans="1:14" s="15" customFormat="1" ht="39.950000000000003" customHeight="1" x14ac:dyDescent="0.2">
      <c r="A152" s="16" t="s">
        <v>1240</v>
      </c>
      <c r="B152" s="16" t="s">
        <v>1274</v>
      </c>
      <c r="C152" s="16" t="s">
        <v>1368</v>
      </c>
      <c r="D152" s="16" t="s">
        <v>1374</v>
      </c>
      <c r="E152" s="16" t="s">
        <v>1238</v>
      </c>
      <c r="F152" s="16" t="s">
        <v>1277</v>
      </c>
      <c r="G152" s="17">
        <v>42713</v>
      </c>
      <c r="H152" s="16" t="s">
        <v>24</v>
      </c>
      <c r="I152" s="16" t="s">
        <v>24</v>
      </c>
      <c r="J152" s="16" t="s">
        <v>708</v>
      </c>
      <c r="K152" s="16" t="s">
        <v>38</v>
      </c>
      <c r="L152" s="18">
        <f t="shared" si="6"/>
        <v>3281.35</v>
      </c>
      <c r="M152" s="39">
        <v>27.34</v>
      </c>
      <c r="N152" s="14"/>
    </row>
    <row r="153" spans="1:14" s="15" customFormat="1" ht="39.950000000000003" customHeight="1" x14ac:dyDescent="0.2">
      <c r="A153" s="16" t="s">
        <v>1240</v>
      </c>
      <c r="B153" s="16" t="s">
        <v>1274</v>
      </c>
      <c r="C153" s="16" t="s">
        <v>1368</v>
      </c>
      <c r="D153" s="16" t="s">
        <v>1375</v>
      </c>
      <c r="E153" s="16" t="s">
        <v>1238</v>
      </c>
      <c r="F153" s="16" t="s">
        <v>1277</v>
      </c>
      <c r="G153" s="17">
        <v>42713</v>
      </c>
      <c r="H153" s="16" t="s">
        <v>24</v>
      </c>
      <c r="I153" s="16" t="s">
        <v>24</v>
      </c>
      <c r="J153" s="16" t="s">
        <v>708</v>
      </c>
      <c r="K153" s="16" t="s">
        <v>38</v>
      </c>
      <c r="L153" s="18">
        <f t="shared" si="6"/>
        <v>3281.35</v>
      </c>
      <c r="M153" s="39">
        <v>27.34</v>
      </c>
      <c r="N153" s="14"/>
    </row>
    <row r="154" spans="1:14" s="15" customFormat="1" ht="39.950000000000003" customHeight="1" x14ac:dyDescent="0.2">
      <c r="A154" s="16" t="s">
        <v>1240</v>
      </c>
      <c r="B154" s="16" t="s">
        <v>1274</v>
      </c>
      <c r="C154" s="16" t="s">
        <v>1368</v>
      </c>
      <c r="D154" s="16" t="s">
        <v>1376</v>
      </c>
      <c r="E154" s="16" t="s">
        <v>1238</v>
      </c>
      <c r="F154" s="16" t="s">
        <v>1277</v>
      </c>
      <c r="G154" s="17">
        <v>42713</v>
      </c>
      <c r="H154" s="16" t="s">
        <v>24</v>
      </c>
      <c r="I154" s="16" t="s">
        <v>24</v>
      </c>
      <c r="J154" s="16" t="s">
        <v>708</v>
      </c>
      <c r="K154" s="16" t="s">
        <v>38</v>
      </c>
      <c r="L154" s="18">
        <f t="shared" si="6"/>
        <v>3281.35</v>
      </c>
      <c r="M154" s="39">
        <v>27.34</v>
      </c>
      <c r="N154" s="14"/>
    </row>
    <row r="155" spans="1:14" s="15" customFormat="1" ht="39.950000000000003" customHeight="1" x14ac:dyDescent="0.2">
      <c r="A155" s="16" t="s">
        <v>1240</v>
      </c>
      <c r="B155" s="16" t="s">
        <v>1274</v>
      </c>
      <c r="C155" s="16" t="s">
        <v>1368</v>
      </c>
      <c r="D155" s="16" t="s">
        <v>1377</v>
      </c>
      <c r="E155" s="16" t="s">
        <v>1238</v>
      </c>
      <c r="F155" s="16" t="s">
        <v>1277</v>
      </c>
      <c r="G155" s="17">
        <v>42713</v>
      </c>
      <c r="H155" s="16" t="s">
        <v>24</v>
      </c>
      <c r="I155" s="16" t="s">
        <v>24</v>
      </c>
      <c r="J155" s="16" t="s">
        <v>708</v>
      </c>
      <c r="K155" s="16" t="s">
        <v>38</v>
      </c>
      <c r="L155" s="18">
        <f t="shared" si="6"/>
        <v>3281.35</v>
      </c>
      <c r="M155" s="39">
        <v>27.34</v>
      </c>
      <c r="N155" s="14"/>
    </row>
    <row r="156" spans="1:14" s="15" customFormat="1" ht="39.950000000000003" customHeight="1" x14ac:dyDescent="0.2">
      <c r="A156" s="16" t="s">
        <v>1240</v>
      </c>
      <c r="B156" s="16" t="s">
        <v>1274</v>
      </c>
      <c r="C156" s="16" t="s">
        <v>1368</v>
      </c>
      <c r="D156" s="16" t="s">
        <v>1378</v>
      </c>
      <c r="E156" s="16" t="s">
        <v>1238</v>
      </c>
      <c r="F156" s="16" t="s">
        <v>1277</v>
      </c>
      <c r="G156" s="17">
        <v>42713</v>
      </c>
      <c r="H156" s="16" t="s">
        <v>24</v>
      </c>
      <c r="I156" s="16" t="s">
        <v>24</v>
      </c>
      <c r="J156" s="16" t="s">
        <v>708</v>
      </c>
      <c r="K156" s="16" t="s">
        <v>38</v>
      </c>
      <c r="L156" s="18">
        <f t="shared" si="6"/>
        <v>3281.35</v>
      </c>
      <c r="M156" s="39">
        <v>27.34</v>
      </c>
      <c r="N156" s="14"/>
    </row>
    <row r="157" spans="1:14" s="15" customFormat="1" ht="39.950000000000003" customHeight="1" x14ac:dyDescent="0.2">
      <c r="A157" s="16" t="s">
        <v>1240</v>
      </c>
      <c r="B157" s="16" t="s">
        <v>1274</v>
      </c>
      <c r="C157" s="16" t="s">
        <v>1368</v>
      </c>
      <c r="D157" s="16" t="s">
        <v>1379</v>
      </c>
      <c r="E157" s="16" t="s">
        <v>1238</v>
      </c>
      <c r="F157" s="16" t="s">
        <v>1277</v>
      </c>
      <c r="G157" s="17">
        <v>42713</v>
      </c>
      <c r="H157" s="16" t="s">
        <v>24</v>
      </c>
      <c r="I157" s="16" t="s">
        <v>24</v>
      </c>
      <c r="J157" s="16" t="s">
        <v>708</v>
      </c>
      <c r="K157" s="16" t="s">
        <v>38</v>
      </c>
      <c r="L157" s="18">
        <f t="shared" si="6"/>
        <v>3281.35</v>
      </c>
      <c r="M157" s="39">
        <v>27.34</v>
      </c>
      <c r="N157" s="14"/>
    </row>
    <row r="158" spans="1:14" s="15" customFormat="1" ht="39.950000000000003" customHeight="1" x14ac:dyDescent="0.2">
      <c r="A158" s="16" t="s">
        <v>1240</v>
      </c>
      <c r="B158" s="16" t="s">
        <v>1274</v>
      </c>
      <c r="C158" s="16" t="s">
        <v>1368</v>
      </c>
      <c r="D158" s="16" t="s">
        <v>1380</v>
      </c>
      <c r="E158" s="16" t="s">
        <v>1238</v>
      </c>
      <c r="F158" s="16" t="s">
        <v>1277</v>
      </c>
      <c r="G158" s="17">
        <v>42713</v>
      </c>
      <c r="H158" s="16" t="s">
        <v>24</v>
      </c>
      <c r="I158" s="16" t="s">
        <v>24</v>
      </c>
      <c r="J158" s="16" t="s">
        <v>708</v>
      </c>
      <c r="K158" s="16" t="s">
        <v>38</v>
      </c>
      <c r="L158" s="18">
        <f t="shared" si="6"/>
        <v>3281.35</v>
      </c>
      <c r="M158" s="39">
        <v>27.34</v>
      </c>
      <c r="N158" s="14"/>
    </row>
    <row r="159" spans="1:14" s="15" customFormat="1" ht="39.950000000000003" customHeight="1" x14ac:dyDescent="0.2">
      <c r="A159" s="16" t="s">
        <v>1240</v>
      </c>
      <c r="B159" s="16" t="s">
        <v>1274</v>
      </c>
      <c r="C159" s="16" t="s">
        <v>1368</v>
      </c>
      <c r="D159" s="16" t="s">
        <v>1381</v>
      </c>
      <c r="E159" s="16" t="s">
        <v>1238</v>
      </c>
      <c r="F159" s="16" t="s">
        <v>1277</v>
      </c>
      <c r="G159" s="17">
        <v>42713</v>
      </c>
      <c r="H159" s="16" t="s">
        <v>24</v>
      </c>
      <c r="I159" s="16" t="s">
        <v>24</v>
      </c>
      <c r="J159" s="16" t="s">
        <v>708</v>
      </c>
      <c r="K159" s="16" t="s">
        <v>38</v>
      </c>
      <c r="L159" s="18">
        <f t="shared" si="6"/>
        <v>3281.35</v>
      </c>
      <c r="M159" s="39">
        <v>27.34</v>
      </c>
      <c r="N159" s="14"/>
    </row>
    <row r="160" spans="1:14" s="15" customFormat="1" ht="16.5" x14ac:dyDescent="0.2">
      <c r="A160" s="32"/>
      <c r="B160" s="32"/>
      <c r="C160" s="33"/>
      <c r="D160" s="32"/>
      <c r="E160" s="32"/>
      <c r="F160" s="32"/>
      <c r="G160" s="34"/>
      <c r="H160" s="32"/>
      <c r="I160" s="32"/>
      <c r="J160" s="32"/>
      <c r="K160" s="141" t="s">
        <v>39</v>
      </c>
      <c r="L160" s="142">
        <f>SUM(L57:L159)</f>
        <v>389804.02399999887</v>
      </c>
      <c r="M160" s="142">
        <f>SUM(M57:M159)</f>
        <v>3248.2700000000054</v>
      </c>
      <c r="N160" s="14"/>
    </row>
    <row r="161" spans="1:21 16384:16384" s="15" customFormat="1" ht="16.5" x14ac:dyDescent="0.2">
      <c r="A161" s="32"/>
      <c r="B161" s="32"/>
      <c r="C161" s="33"/>
      <c r="D161" s="32"/>
      <c r="E161" s="32"/>
      <c r="F161" s="32"/>
      <c r="G161" s="34"/>
      <c r="H161" s="32"/>
      <c r="I161" s="32"/>
      <c r="J161" s="32"/>
      <c r="K161" s="135"/>
      <c r="L161" s="136"/>
      <c r="M161" s="143"/>
      <c r="N161" s="14"/>
    </row>
    <row r="162" spans="1:21 16384:16384" ht="18.75" customHeight="1" x14ac:dyDescent="0.2">
      <c r="A162" s="44"/>
      <c r="B162" s="44"/>
      <c r="C162" s="44"/>
      <c r="D162" s="44"/>
      <c r="E162" s="44"/>
      <c r="F162" s="44"/>
      <c r="G162" s="34"/>
      <c r="H162" s="44"/>
      <c r="I162" s="44"/>
      <c r="J162" s="44"/>
      <c r="K162" s="144" t="s">
        <v>142</v>
      </c>
      <c r="L162" s="145">
        <f>L160+L54+L47+L40+L37+L33+L28+L23+L13</f>
        <v>570421.78399999894</v>
      </c>
      <c r="M162" s="145">
        <f>M13+M23+M28+M33+M37+M40+M47+M54+M160+M176</f>
        <v>22312.340000000004</v>
      </c>
      <c r="N162" s="46"/>
      <c r="XFD162" s="116">
        <f>SUM(L162:XFC162)</f>
        <v>592734.1239999989</v>
      </c>
    </row>
    <row r="163" spans="1:21 16384:16384" ht="18" x14ac:dyDescent="0.25">
      <c r="A163" s="168" t="s">
        <v>143</v>
      </c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</row>
    <row r="164" spans="1:21 16384:16384" ht="18" x14ac:dyDescent="0.25">
      <c r="A164" s="168" t="s">
        <v>144</v>
      </c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</row>
    <row r="165" spans="1:21 16384:16384" ht="14.25" thickBo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21 16384:16384" ht="26.25" customHeight="1" x14ac:dyDescent="0.2">
      <c r="A166" s="6" t="s">
        <v>6</v>
      </c>
      <c r="B166" s="7" t="s">
        <v>7</v>
      </c>
      <c r="C166" s="7" t="s">
        <v>8</v>
      </c>
      <c r="D166" s="7" t="s">
        <v>9</v>
      </c>
      <c r="E166" s="7" t="s">
        <v>10</v>
      </c>
      <c r="F166" s="7" t="s">
        <v>11</v>
      </c>
      <c r="G166" s="7" t="s">
        <v>12</v>
      </c>
      <c r="H166" s="7" t="s">
        <v>13</v>
      </c>
      <c r="I166" s="7" t="s">
        <v>14</v>
      </c>
      <c r="J166" s="7" t="s">
        <v>15</v>
      </c>
      <c r="K166" s="7" t="s">
        <v>16</v>
      </c>
      <c r="L166" s="8" t="s">
        <v>17</v>
      </c>
      <c r="M166" s="8" t="s">
        <v>18</v>
      </c>
      <c r="N166" s="9"/>
      <c r="P166" s="48"/>
      <c r="Q166" s="48"/>
      <c r="R166" s="48"/>
      <c r="S166" s="48"/>
      <c r="T166" s="48"/>
      <c r="U166" s="48"/>
    </row>
    <row r="167" spans="1:21 16384:16384" s="15" customFormat="1" ht="25.5" x14ac:dyDescent="0.2">
      <c r="A167" s="10" t="s">
        <v>145</v>
      </c>
      <c r="B167" s="11"/>
      <c r="C167" s="12"/>
      <c r="D167" s="12"/>
      <c r="E167" s="180" t="s">
        <v>1575</v>
      </c>
      <c r="F167" s="180"/>
      <c r="G167" s="180"/>
      <c r="H167" s="180"/>
      <c r="I167" s="12"/>
      <c r="J167" s="12"/>
      <c r="K167" s="12"/>
      <c r="L167" s="13"/>
      <c r="M167" s="12"/>
      <c r="N167" s="132"/>
      <c r="O167" s="132"/>
    </row>
    <row r="168" spans="1:21 16384:16384" s="53" customFormat="1" ht="53.25" customHeight="1" x14ac:dyDescent="0.2">
      <c r="A168" s="49" t="s">
        <v>146</v>
      </c>
      <c r="B168" s="49" t="s">
        <v>147</v>
      </c>
      <c r="C168" s="49" t="s">
        <v>148</v>
      </c>
      <c r="D168" s="49" t="s">
        <v>149</v>
      </c>
      <c r="E168" s="49" t="s">
        <v>150</v>
      </c>
      <c r="F168" s="49" t="s">
        <v>151</v>
      </c>
      <c r="G168" s="17">
        <v>42407</v>
      </c>
      <c r="H168" s="16" t="s">
        <v>24</v>
      </c>
      <c r="I168" s="16" t="s">
        <v>24</v>
      </c>
      <c r="J168" s="16" t="s">
        <v>25</v>
      </c>
      <c r="K168" s="16" t="s">
        <v>38</v>
      </c>
      <c r="L168" s="50">
        <v>3997</v>
      </c>
      <c r="M168" s="51">
        <v>333.08</v>
      </c>
      <c r="N168" s="52"/>
      <c r="O168" s="48"/>
      <c r="P168" s="48"/>
      <c r="Q168" s="48"/>
      <c r="R168" s="48"/>
      <c r="S168" s="48"/>
      <c r="T168" s="48"/>
      <c r="U168" s="48"/>
      <c r="XFD168" s="117">
        <f>SUM(L168:XFC168)</f>
        <v>4330.08</v>
      </c>
    </row>
    <row r="169" spans="1:21 16384:16384" s="15" customFormat="1" ht="16.5" x14ac:dyDescent="0.2">
      <c r="A169" s="22"/>
      <c r="B169" s="22"/>
      <c r="C169" s="23"/>
      <c r="D169" s="22"/>
      <c r="E169" s="22"/>
      <c r="F169" s="22"/>
      <c r="G169" s="24"/>
      <c r="H169" s="22"/>
      <c r="I169" s="22"/>
      <c r="J169" s="31"/>
      <c r="K169" s="54" t="s">
        <v>39</v>
      </c>
      <c r="L169" s="26">
        <f>SUM(L168)</f>
        <v>3997</v>
      </c>
      <c r="M169" s="26">
        <f>SUM(M168)</f>
        <v>333.08</v>
      </c>
      <c r="N169" s="14"/>
      <c r="XFD169" s="115">
        <f>SUM(L169:XFC169)</f>
        <v>4330.08</v>
      </c>
    </row>
    <row r="170" spans="1:21 16384:16384" s="15" customFormat="1" ht="25.5" x14ac:dyDescent="0.2">
      <c r="A170" s="10" t="s">
        <v>152</v>
      </c>
      <c r="B170" s="27"/>
      <c r="C170" s="28"/>
      <c r="D170" s="28"/>
      <c r="E170" s="28"/>
      <c r="F170" s="28"/>
      <c r="G170" s="29"/>
      <c r="H170" s="28"/>
      <c r="I170" s="28"/>
      <c r="J170" s="28"/>
      <c r="K170" s="12"/>
      <c r="L170" s="13"/>
      <c r="M170" s="38"/>
      <c r="N170" s="14"/>
      <c r="XFD170" s="115">
        <f>SUM(L170:XFC170)</f>
        <v>0</v>
      </c>
    </row>
    <row r="171" spans="1:21 16384:16384" s="53" customFormat="1" ht="39.950000000000003" customHeight="1" x14ac:dyDescent="0.2">
      <c r="A171" s="49" t="s">
        <v>153</v>
      </c>
      <c r="B171" s="49" t="s">
        <v>154</v>
      </c>
      <c r="C171" s="49" t="s">
        <v>155</v>
      </c>
      <c r="D171" s="49" t="s">
        <v>156</v>
      </c>
      <c r="E171" s="49" t="s">
        <v>157</v>
      </c>
      <c r="F171" s="49">
        <v>836</v>
      </c>
      <c r="G171" s="17">
        <v>42446</v>
      </c>
      <c r="H171" s="16" t="s">
        <v>158</v>
      </c>
      <c r="I171" s="16" t="s">
        <v>24</v>
      </c>
      <c r="J171" s="16" t="s">
        <v>25</v>
      </c>
      <c r="K171" s="16" t="s">
        <v>38</v>
      </c>
      <c r="L171" s="50">
        <v>6314.29</v>
      </c>
      <c r="M171" s="51">
        <f>473.57+0.01</f>
        <v>473.58</v>
      </c>
      <c r="N171" s="52"/>
      <c r="O171" s="48"/>
      <c r="P171" s="48"/>
      <c r="Q171" s="48"/>
      <c r="R171" s="48"/>
      <c r="S171" s="48"/>
      <c r="T171" s="48"/>
      <c r="U171" s="48"/>
    </row>
    <row r="172" spans="1:21 16384:16384" s="15" customFormat="1" ht="16.5" x14ac:dyDescent="0.2">
      <c r="A172" s="22"/>
      <c r="B172" s="22"/>
      <c r="C172" s="23"/>
      <c r="D172" s="22"/>
      <c r="E172" s="22"/>
      <c r="F172" s="22"/>
      <c r="G172" s="24"/>
      <c r="H172" s="22"/>
      <c r="I172" s="22"/>
      <c r="J172" s="31"/>
      <c r="K172" s="54" t="s">
        <v>39</v>
      </c>
      <c r="L172" s="26">
        <f>SUM(L171)</f>
        <v>6314.29</v>
      </c>
      <c r="M172" s="26">
        <f>SUM(M171)</f>
        <v>473.58</v>
      </c>
      <c r="N172" s="14"/>
    </row>
    <row r="173" spans="1:21 16384:16384" s="15" customFormat="1" ht="16.5" x14ac:dyDescent="0.2">
      <c r="A173" s="32"/>
      <c r="B173" s="32"/>
      <c r="C173" s="33"/>
      <c r="D173" s="32"/>
      <c r="E173" s="32"/>
      <c r="F173" s="32"/>
      <c r="G173" s="34"/>
      <c r="H173" s="32"/>
      <c r="I173" s="32"/>
      <c r="J173" s="32"/>
      <c r="K173" s="54"/>
      <c r="L173" s="112"/>
      <c r="M173" s="41"/>
      <c r="N173" s="14"/>
    </row>
    <row r="174" spans="1:21 16384:16384" s="15" customFormat="1" ht="25.5" customHeight="1" x14ac:dyDescent="0.2">
      <c r="A174" s="140" t="s">
        <v>1241</v>
      </c>
      <c r="B174" s="149"/>
      <c r="C174" s="150"/>
      <c r="D174" s="150"/>
      <c r="E174" s="176" t="s">
        <v>204</v>
      </c>
      <c r="F174" s="167"/>
      <c r="G174" s="167"/>
      <c r="H174" s="167"/>
      <c r="I174" s="150"/>
      <c r="J174" s="150"/>
      <c r="K174" s="150"/>
      <c r="L174" s="150"/>
      <c r="M174" s="150"/>
      <c r="N174" s="14"/>
    </row>
    <row r="175" spans="1:21 16384:16384" s="15" customFormat="1" ht="39.950000000000003" customHeight="1" x14ac:dyDescent="0.2">
      <c r="A175" s="16" t="s">
        <v>1240</v>
      </c>
      <c r="B175" s="16" t="s">
        <v>1236</v>
      </c>
      <c r="C175" s="16" t="s">
        <v>1237</v>
      </c>
      <c r="D175" s="16" t="s">
        <v>177</v>
      </c>
      <c r="E175" s="16" t="s">
        <v>1238</v>
      </c>
      <c r="F175" s="16" t="s">
        <v>1239</v>
      </c>
      <c r="G175" s="17">
        <v>42633</v>
      </c>
      <c r="H175" s="16" t="s">
        <v>1566</v>
      </c>
      <c r="I175" s="16" t="s">
        <v>24</v>
      </c>
      <c r="J175" s="16" t="s">
        <v>708</v>
      </c>
      <c r="K175" s="16" t="s">
        <v>709</v>
      </c>
      <c r="L175" s="18">
        <v>10203.34</v>
      </c>
      <c r="M175" s="39">
        <v>255.08</v>
      </c>
      <c r="N175" s="14"/>
      <c r="XFD175" s="15">
        <f>SUM(L175:XFC175)</f>
        <v>10458.42</v>
      </c>
    </row>
    <row r="176" spans="1:21 16384:16384" s="15" customFormat="1" ht="16.5" x14ac:dyDescent="0.2">
      <c r="A176" s="32"/>
      <c r="B176" s="32"/>
      <c r="C176" s="33"/>
      <c r="D176" s="32"/>
      <c r="E176" s="32"/>
      <c r="F176" s="32"/>
      <c r="G176" s="34"/>
      <c r="H176" s="32"/>
      <c r="I176" s="32"/>
      <c r="J176" s="32"/>
      <c r="K176" s="141" t="s">
        <v>39</v>
      </c>
      <c r="L176" s="142">
        <f>SUM(L175)</f>
        <v>10203.34</v>
      </c>
      <c r="M176" s="142">
        <f>SUM(M175)</f>
        <v>255.08</v>
      </c>
      <c r="N176" s="14"/>
      <c r="XFD176" s="115">
        <f>SUM(L176:XFC176)</f>
        <v>10458.42</v>
      </c>
    </row>
    <row r="177" spans="1:21" s="15" customFormat="1" x14ac:dyDescent="0.2">
      <c r="A177" s="32"/>
      <c r="B177" s="32"/>
      <c r="C177" s="32"/>
      <c r="D177" s="32"/>
      <c r="E177" s="32"/>
      <c r="F177" s="32"/>
      <c r="G177" s="34"/>
      <c r="H177" s="32"/>
      <c r="I177" s="32"/>
      <c r="J177" s="32"/>
      <c r="K177" s="146"/>
      <c r="L177" s="147"/>
      <c r="M177" s="148"/>
      <c r="N177" s="14"/>
    </row>
    <row r="178" spans="1:21" ht="18.75" customHeight="1" x14ac:dyDescent="0.2">
      <c r="A178" s="44"/>
      <c r="B178" s="44"/>
      <c r="C178" s="44"/>
      <c r="D178" s="44"/>
      <c r="E178" s="44"/>
      <c r="F178" s="44"/>
      <c r="G178" s="34"/>
      <c r="H178" s="44"/>
      <c r="I178" s="44"/>
      <c r="J178" s="44"/>
      <c r="K178" s="144" t="s">
        <v>142</v>
      </c>
      <c r="L178" s="145">
        <f>L172+L169+L176</f>
        <v>20514.63</v>
      </c>
      <c r="M178" s="145">
        <f>M172+M169+M176</f>
        <v>1061.74</v>
      </c>
      <c r="N178" s="46"/>
    </row>
    <row r="179" spans="1:21" ht="18" x14ac:dyDescent="0.25">
      <c r="A179" s="168" t="s">
        <v>159</v>
      </c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47"/>
    </row>
    <row r="180" spans="1:21" ht="18" x14ac:dyDescent="0.25">
      <c r="A180" s="168" t="s">
        <v>160</v>
      </c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47"/>
    </row>
    <row r="181" spans="1:21" ht="14.25" thickBo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</row>
    <row r="182" spans="1:21" ht="26.25" customHeight="1" x14ac:dyDescent="0.2">
      <c r="A182" s="6" t="s">
        <v>6</v>
      </c>
      <c r="B182" s="7" t="s">
        <v>7</v>
      </c>
      <c r="C182" s="7" t="s">
        <v>8</v>
      </c>
      <c r="D182" s="7" t="s">
        <v>9</v>
      </c>
      <c r="E182" s="7" t="s">
        <v>10</v>
      </c>
      <c r="F182" s="7" t="s">
        <v>11</v>
      </c>
      <c r="G182" s="7" t="s">
        <v>12</v>
      </c>
      <c r="H182" s="7" t="s">
        <v>13</v>
      </c>
      <c r="I182" s="7" t="s">
        <v>14</v>
      </c>
      <c r="J182" s="7" t="s">
        <v>15</v>
      </c>
      <c r="K182" s="7" t="s">
        <v>16</v>
      </c>
      <c r="L182" s="8" t="s">
        <v>17</v>
      </c>
      <c r="M182" s="8" t="s">
        <v>18</v>
      </c>
      <c r="N182" s="133"/>
      <c r="O182" s="133"/>
      <c r="P182" s="48"/>
      <c r="Q182" s="48"/>
      <c r="R182" s="48"/>
      <c r="S182" s="48"/>
      <c r="T182" s="48"/>
      <c r="U182" s="48"/>
    </row>
    <row r="183" spans="1:21" s="15" customFormat="1" ht="25.5" x14ac:dyDescent="0.2">
      <c r="A183" s="10" t="s">
        <v>161</v>
      </c>
      <c r="B183" s="11"/>
      <c r="C183" s="12"/>
      <c r="D183" s="12"/>
      <c r="E183" s="180" t="s">
        <v>1575</v>
      </c>
      <c r="F183" s="180"/>
      <c r="G183" s="180"/>
      <c r="H183" s="180"/>
      <c r="I183" s="12"/>
      <c r="J183" s="12"/>
      <c r="K183" s="12"/>
      <c r="L183" s="13"/>
      <c r="M183" s="12"/>
      <c r="N183" s="14"/>
    </row>
    <row r="184" spans="1:21" s="15" customFormat="1" ht="33.75" customHeight="1" x14ac:dyDescent="0.2">
      <c r="A184" s="55"/>
      <c r="B184" s="49" t="s">
        <v>162</v>
      </c>
      <c r="C184" s="49" t="s">
        <v>163</v>
      </c>
      <c r="D184" s="49" t="s">
        <v>164</v>
      </c>
      <c r="E184" s="49"/>
      <c r="F184" s="49"/>
      <c r="G184" s="17">
        <v>42005</v>
      </c>
      <c r="H184" s="49"/>
      <c r="I184" s="49"/>
      <c r="J184" s="49"/>
      <c r="K184" s="49"/>
      <c r="L184" s="50">
        <v>15428</v>
      </c>
      <c r="M184" s="51">
        <v>8871.1</v>
      </c>
      <c r="N184" s="19"/>
      <c r="O184" s="48"/>
      <c r="P184" s="48"/>
      <c r="Q184" s="48"/>
      <c r="R184" s="48"/>
      <c r="S184" s="48"/>
      <c r="T184" s="48"/>
      <c r="U184" s="48"/>
    </row>
    <row r="185" spans="1:21" s="15" customFormat="1" ht="39.950000000000003" customHeight="1" x14ac:dyDescent="0.2">
      <c r="A185" s="49" t="s">
        <v>165</v>
      </c>
      <c r="B185" s="49" t="s">
        <v>162</v>
      </c>
      <c r="C185" s="49" t="s">
        <v>166</v>
      </c>
      <c r="D185" s="49">
        <v>5150026065</v>
      </c>
      <c r="E185" s="49" t="s">
        <v>167</v>
      </c>
      <c r="F185" s="49" t="s">
        <v>168</v>
      </c>
      <c r="G185" s="17">
        <v>42057</v>
      </c>
      <c r="H185" s="49" t="s">
        <v>169</v>
      </c>
      <c r="I185" s="49" t="s">
        <v>170</v>
      </c>
      <c r="J185" s="49" t="s">
        <v>171</v>
      </c>
      <c r="K185" s="49" t="s">
        <v>38</v>
      </c>
      <c r="L185" s="18">
        <v>3998.99</v>
      </c>
      <c r="M185" s="50">
        <v>2199.44</v>
      </c>
      <c r="N185" s="52"/>
      <c r="O185" s="48"/>
      <c r="P185" s="48"/>
      <c r="Q185" s="48"/>
      <c r="R185" s="48"/>
      <c r="S185" s="48"/>
      <c r="T185" s="48"/>
      <c r="U185" s="48"/>
    </row>
    <row r="186" spans="1:21" s="15" customFormat="1" ht="47.25" customHeight="1" x14ac:dyDescent="0.2">
      <c r="A186" s="49" t="s">
        <v>80</v>
      </c>
      <c r="B186" s="49" t="s">
        <v>162</v>
      </c>
      <c r="C186" s="49" t="s">
        <v>172</v>
      </c>
      <c r="D186" s="49" t="s">
        <v>164</v>
      </c>
      <c r="E186" s="49" t="s">
        <v>173</v>
      </c>
      <c r="F186" s="49">
        <v>186</v>
      </c>
      <c r="G186" s="17">
        <v>42257</v>
      </c>
      <c r="H186" s="49" t="s">
        <v>174</v>
      </c>
      <c r="I186" s="49" t="s">
        <v>175</v>
      </c>
      <c r="J186" s="16" t="s">
        <v>25</v>
      </c>
      <c r="K186" s="49" t="s">
        <v>38</v>
      </c>
      <c r="L186" s="18">
        <v>1856</v>
      </c>
      <c r="M186" s="56">
        <f>4872/7</f>
        <v>696</v>
      </c>
      <c r="N186" s="52"/>
      <c r="O186" s="48"/>
      <c r="P186" s="48"/>
      <c r="Q186" s="48"/>
      <c r="R186" s="48"/>
      <c r="S186" s="48"/>
      <c r="T186" s="48"/>
      <c r="U186" s="48"/>
    </row>
    <row r="187" spans="1:21" s="15" customFormat="1" ht="48" customHeight="1" x14ac:dyDescent="0.2">
      <c r="A187" s="49" t="s">
        <v>80</v>
      </c>
      <c r="B187" s="49" t="s">
        <v>162</v>
      </c>
      <c r="C187" s="49" t="s">
        <v>176</v>
      </c>
      <c r="D187" s="49" t="s">
        <v>177</v>
      </c>
      <c r="E187" s="49" t="s">
        <v>173</v>
      </c>
      <c r="F187" s="49">
        <v>186</v>
      </c>
      <c r="G187" s="17">
        <v>42257</v>
      </c>
      <c r="H187" s="49" t="s">
        <v>174</v>
      </c>
      <c r="I187" s="49" t="s">
        <v>175</v>
      </c>
      <c r="J187" s="16" t="s">
        <v>25</v>
      </c>
      <c r="K187" s="49" t="s">
        <v>38</v>
      </c>
      <c r="L187" s="18">
        <v>1856</v>
      </c>
      <c r="M187" s="56">
        <v>696</v>
      </c>
      <c r="N187" s="52"/>
      <c r="O187" s="48"/>
      <c r="P187" s="48"/>
      <c r="Q187" s="48"/>
      <c r="R187" s="48"/>
      <c r="S187" s="48"/>
      <c r="T187" s="48"/>
      <c r="U187" s="48"/>
    </row>
    <row r="188" spans="1:21" s="15" customFormat="1" ht="49.5" customHeight="1" x14ac:dyDescent="0.2">
      <c r="A188" s="49" t="s">
        <v>80</v>
      </c>
      <c r="B188" s="49" t="s">
        <v>162</v>
      </c>
      <c r="C188" s="49" t="s">
        <v>176</v>
      </c>
      <c r="D188" s="49" t="s">
        <v>177</v>
      </c>
      <c r="E188" s="49" t="s">
        <v>173</v>
      </c>
      <c r="F188" s="49">
        <v>186</v>
      </c>
      <c r="G188" s="17">
        <v>42257</v>
      </c>
      <c r="H188" s="49" t="s">
        <v>174</v>
      </c>
      <c r="I188" s="49" t="s">
        <v>175</v>
      </c>
      <c r="J188" s="16" t="s">
        <v>25</v>
      </c>
      <c r="K188" s="49" t="s">
        <v>38</v>
      </c>
      <c r="L188" s="18">
        <v>1856</v>
      </c>
      <c r="M188" s="56">
        <v>696</v>
      </c>
      <c r="N188" s="52"/>
      <c r="O188" s="48"/>
      <c r="P188" s="48"/>
      <c r="Q188" s="48"/>
      <c r="R188" s="48"/>
      <c r="S188" s="48"/>
      <c r="T188" s="48"/>
      <c r="U188" s="48"/>
    </row>
    <row r="189" spans="1:21" s="15" customFormat="1" ht="39.950000000000003" customHeight="1" x14ac:dyDescent="0.2">
      <c r="A189" s="49" t="s">
        <v>80</v>
      </c>
      <c r="B189" s="49" t="s">
        <v>162</v>
      </c>
      <c r="C189" s="49" t="s">
        <v>176</v>
      </c>
      <c r="D189" s="49" t="s">
        <v>177</v>
      </c>
      <c r="E189" s="49" t="s">
        <v>173</v>
      </c>
      <c r="F189" s="49">
        <v>186</v>
      </c>
      <c r="G189" s="17">
        <v>42257</v>
      </c>
      <c r="H189" s="49" t="s">
        <v>174</v>
      </c>
      <c r="I189" s="49" t="s">
        <v>175</v>
      </c>
      <c r="J189" s="16" t="s">
        <v>25</v>
      </c>
      <c r="K189" s="49" t="s">
        <v>38</v>
      </c>
      <c r="L189" s="18">
        <v>1856</v>
      </c>
      <c r="M189" s="56">
        <v>696</v>
      </c>
      <c r="N189" s="52"/>
      <c r="O189" s="48"/>
      <c r="P189" s="48"/>
      <c r="Q189" s="48"/>
      <c r="R189" s="48"/>
      <c r="S189" s="48"/>
      <c r="T189" s="48"/>
      <c r="U189" s="48"/>
    </row>
    <row r="190" spans="1:21" s="15" customFormat="1" ht="52.5" customHeight="1" x14ac:dyDescent="0.2">
      <c r="A190" s="49" t="s">
        <v>80</v>
      </c>
      <c r="B190" s="49" t="s">
        <v>162</v>
      </c>
      <c r="C190" s="49" t="s">
        <v>176</v>
      </c>
      <c r="D190" s="49" t="s">
        <v>177</v>
      </c>
      <c r="E190" s="49" t="s">
        <v>173</v>
      </c>
      <c r="F190" s="49">
        <v>186</v>
      </c>
      <c r="G190" s="17">
        <v>42257</v>
      </c>
      <c r="H190" s="49" t="s">
        <v>174</v>
      </c>
      <c r="I190" s="49" t="s">
        <v>175</v>
      </c>
      <c r="J190" s="16" t="s">
        <v>25</v>
      </c>
      <c r="K190" s="49" t="s">
        <v>38</v>
      </c>
      <c r="L190" s="18">
        <v>1856</v>
      </c>
      <c r="M190" s="56">
        <v>696</v>
      </c>
      <c r="N190" s="52"/>
      <c r="O190" s="48"/>
      <c r="P190" s="48"/>
      <c r="Q190" s="48"/>
      <c r="R190" s="48"/>
      <c r="S190" s="48"/>
      <c r="T190" s="48"/>
      <c r="U190" s="48"/>
    </row>
    <row r="191" spans="1:21" s="15" customFormat="1" ht="54" customHeight="1" x14ac:dyDescent="0.2">
      <c r="A191" s="49" t="s">
        <v>80</v>
      </c>
      <c r="B191" s="49" t="s">
        <v>162</v>
      </c>
      <c r="C191" s="49" t="s">
        <v>176</v>
      </c>
      <c r="D191" s="49" t="s">
        <v>177</v>
      </c>
      <c r="E191" s="49" t="s">
        <v>173</v>
      </c>
      <c r="F191" s="49">
        <v>186</v>
      </c>
      <c r="G191" s="17">
        <v>42257</v>
      </c>
      <c r="H191" s="49" t="s">
        <v>174</v>
      </c>
      <c r="I191" s="49" t="s">
        <v>175</v>
      </c>
      <c r="J191" s="16" t="s">
        <v>25</v>
      </c>
      <c r="K191" s="49" t="s">
        <v>38</v>
      </c>
      <c r="L191" s="18">
        <v>1856</v>
      </c>
      <c r="M191" s="56">
        <v>696</v>
      </c>
      <c r="N191" s="52"/>
      <c r="O191" s="48"/>
      <c r="P191" s="48"/>
      <c r="Q191" s="48"/>
      <c r="R191" s="48"/>
      <c r="S191" s="48"/>
      <c r="T191" s="48"/>
      <c r="U191" s="48"/>
    </row>
    <row r="192" spans="1:21" s="15" customFormat="1" ht="50.25" customHeight="1" x14ac:dyDescent="0.2">
      <c r="A192" s="49" t="s">
        <v>80</v>
      </c>
      <c r="B192" s="49" t="s">
        <v>162</v>
      </c>
      <c r="C192" s="49" t="s">
        <v>176</v>
      </c>
      <c r="D192" s="49" t="s">
        <v>177</v>
      </c>
      <c r="E192" s="49" t="s">
        <v>173</v>
      </c>
      <c r="F192" s="49">
        <v>186</v>
      </c>
      <c r="G192" s="17">
        <v>42257</v>
      </c>
      <c r="H192" s="49" t="s">
        <v>174</v>
      </c>
      <c r="I192" s="49" t="s">
        <v>175</v>
      </c>
      <c r="J192" s="16" t="s">
        <v>25</v>
      </c>
      <c r="K192" s="49" t="s">
        <v>38</v>
      </c>
      <c r="L192" s="18">
        <v>1856</v>
      </c>
      <c r="M192" s="56">
        <v>696</v>
      </c>
      <c r="N192" s="52"/>
      <c r="O192" s="48"/>
      <c r="P192" s="48"/>
      <c r="Q192" s="48"/>
      <c r="R192" s="48"/>
      <c r="S192" s="48"/>
      <c r="T192" s="48"/>
      <c r="U192" s="48"/>
    </row>
    <row r="193" spans="1:21" s="15" customFormat="1" ht="39.950000000000003" customHeight="1" x14ac:dyDescent="0.2">
      <c r="A193" s="49"/>
      <c r="B193" s="49" t="s">
        <v>162</v>
      </c>
      <c r="C193" s="49" t="s">
        <v>178</v>
      </c>
      <c r="D193" s="49" t="s">
        <v>177</v>
      </c>
      <c r="E193" s="49"/>
      <c r="F193" s="49">
        <v>187</v>
      </c>
      <c r="G193" s="17">
        <v>42257</v>
      </c>
      <c r="H193" s="49" t="s">
        <v>179</v>
      </c>
      <c r="I193" s="49" t="s">
        <v>180</v>
      </c>
      <c r="J193" s="16" t="s">
        <v>25</v>
      </c>
      <c r="K193" s="49" t="s">
        <v>38</v>
      </c>
      <c r="L193" s="18">
        <v>6380</v>
      </c>
      <c r="M193" s="18">
        <v>2392.5</v>
      </c>
      <c r="N193" s="19"/>
      <c r="O193" s="48"/>
      <c r="P193" s="48"/>
      <c r="Q193" s="48"/>
      <c r="R193" s="48"/>
      <c r="S193" s="48"/>
      <c r="T193" s="48"/>
      <c r="U193" s="48"/>
    </row>
    <row r="194" spans="1:21" s="15" customFormat="1" ht="39.950000000000003" customHeight="1" x14ac:dyDescent="0.2">
      <c r="A194" s="49" t="s">
        <v>181</v>
      </c>
      <c r="B194" s="49" t="s">
        <v>162</v>
      </c>
      <c r="C194" s="49" t="s">
        <v>176</v>
      </c>
      <c r="D194" s="49" t="s">
        <v>177</v>
      </c>
      <c r="E194" s="49" t="s">
        <v>182</v>
      </c>
      <c r="F194" s="49">
        <v>356</v>
      </c>
      <c r="G194" s="17">
        <v>42287</v>
      </c>
      <c r="H194" s="49" t="s">
        <v>183</v>
      </c>
      <c r="I194" s="49" t="s">
        <v>184</v>
      </c>
      <c r="J194" s="16" t="s">
        <v>185</v>
      </c>
      <c r="K194" s="49" t="s">
        <v>38</v>
      </c>
      <c r="L194" s="18">
        <v>3080</v>
      </c>
      <c r="M194" s="18">
        <v>1078</v>
      </c>
      <c r="N194" s="52"/>
      <c r="O194" s="48"/>
      <c r="P194" s="48"/>
      <c r="Q194" s="48"/>
      <c r="R194" s="48"/>
      <c r="S194" s="48"/>
      <c r="T194" s="48"/>
      <c r="U194" s="48"/>
    </row>
    <row r="195" spans="1:21" s="15" customFormat="1" ht="39.950000000000003" customHeight="1" x14ac:dyDescent="0.2">
      <c r="A195" s="49"/>
      <c r="B195" s="49" t="s">
        <v>162</v>
      </c>
      <c r="C195" s="49" t="s">
        <v>186</v>
      </c>
      <c r="D195" s="49" t="s">
        <v>177</v>
      </c>
      <c r="E195" s="49"/>
      <c r="F195" s="49">
        <v>6328</v>
      </c>
      <c r="G195" s="17">
        <v>42333</v>
      </c>
      <c r="H195" s="49" t="s">
        <v>187</v>
      </c>
      <c r="I195" s="49" t="s">
        <v>188</v>
      </c>
      <c r="J195" s="16" t="s">
        <v>25</v>
      </c>
      <c r="K195" s="49" t="s">
        <v>38</v>
      </c>
      <c r="L195" s="18">
        <v>1320</v>
      </c>
      <c r="M195" s="18">
        <v>429</v>
      </c>
      <c r="N195" s="19"/>
      <c r="O195" s="48"/>
      <c r="P195" s="48"/>
      <c r="Q195" s="48"/>
      <c r="R195" s="48"/>
      <c r="S195" s="48"/>
      <c r="T195" s="48"/>
      <c r="U195" s="48"/>
    </row>
    <row r="196" spans="1:21" s="15" customFormat="1" ht="49.5" customHeight="1" x14ac:dyDescent="0.2">
      <c r="A196" s="57" t="s">
        <v>110</v>
      </c>
      <c r="B196" s="49" t="s">
        <v>162</v>
      </c>
      <c r="C196" s="49" t="s">
        <v>189</v>
      </c>
      <c r="D196" s="49">
        <v>5150026066</v>
      </c>
      <c r="E196" s="49" t="s">
        <v>114</v>
      </c>
      <c r="F196" s="49" t="s">
        <v>190</v>
      </c>
      <c r="G196" s="58">
        <v>42405</v>
      </c>
      <c r="H196" s="49" t="s">
        <v>191</v>
      </c>
      <c r="I196" s="49" t="s">
        <v>192</v>
      </c>
      <c r="J196" s="49" t="s">
        <v>193</v>
      </c>
      <c r="K196" s="49" t="s">
        <v>194</v>
      </c>
      <c r="L196" s="59">
        <v>4799</v>
      </c>
      <c r="M196" s="51">
        <v>1199.75</v>
      </c>
      <c r="N196" s="52"/>
      <c r="O196" s="48"/>
      <c r="P196" s="48"/>
      <c r="Q196" s="48"/>
      <c r="R196" s="48"/>
      <c r="S196" s="48"/>
      <c r="T196" s="48"/>
      <c r="U196" s="48"/>
    </row>
    <row r="197" spans="1:21" s="15" customFormat="1" ht="39.950000000000003" customHeight="1" x14ac:dyDescent="0.2">
      <c r="A197" s="57" t="s">
        <v>195</v>
      </c>
      <c r="B197" s="49" t="s">
        <v>162</v>
      </c>
      <c r="C197" s="49" t="s">
        <v>196</v>
      </c>
      <c r="D197" s="49">
        <v>5150026067</v>
      </c>
      <c r="E197" s="49" t="s">
        <v>197</v>
      </c>
      <c r="F197" s="16" t="s">
        <v>198</v>
      </c>
      <c r="G197" s="60">
        <v>42422</v>
      </c>
      <c r="H197" s="49" t="s">
        <v>191</v>
      </c>
      <c r="I197" s="49" t="s">
        <v>199</v>
      </c>
      <c r="J197" s="49" t="s">
        <v>200</v>
      </c>
      <c r="K197" s="49" t="s">
        <v>194</v>
      </c>
      <c r="L197" s="61">
        <v>9999.01</v>
      </c>
      <c r="M197" s="51">
        <v>2499.75</v>
      </c>
      <c r="N197" s="19"/>
      <c r="O197" s="48"/>
      <c r="P197" s="48"/>
      <c r="Q197" s="48"/>
      <c r="R197" s="48"/>
      <c r="S197" s="48"/>
      <c r="T197" s="48"/>
      <c r="U197" s="48"/>
    </row>
    <row r="198" spans="1:21" s="15" customFormat="1" ht="39.950000000000003" customHeight="1" x14ac:dyDescent="0.2">
      <c r="A198" s="55"/>
      <c r="B198" s="49" t="s">
        <v>162</v>
      </c>
      <c r="C198" s="49" t="s">
        <v>201</v>
      </c>
      <c r="D198" s="49" t="s">
        <v>164</v>
      </c>
      <c r="E198" s="49"/>
      <c r="F198" s="16"/>
      <c r="G198" s="60">
        <v>42692</v>
      </c>
      <c r="H198" s="49"/>
      <c r="I198" s="49"/>
      <c r="J198" s="49"/>
      <c r="K198" s="49" t="s">
        <v>194</v>
      </c>
      <c r="L198" s="61">
        <v>3999</v>
      </c>
      <c r="M198" s="51">
        <v>99.98</v>
      </c>
      <c r="N198" s="19"/>
      <c r="O198" s="48"/>
      <c r="P198" s="48"/>
      <c r="Q198" s="48"/>
      <c r="R198" s="48"/>
      <c r="S198" s="48"/>
      <c r="T198" s="48"/>
      <c r="U198" s="48"/>
    </row>
    <row r="199" spans="1:21" s="15" customFormat="1" ht="39.950000000000003" customHeight="1" x14ac:dyDescent="0.2">
      <c r="A199" s="55"/>
      <c r="B199" s="49" t="s">
        <v>162</v>
      </c>
      <c r="C199" s="49" t="s">
        <v>202</v>
      </c>
      <c r="D199" s="49" t="s">
        <v>164</v>
      </c>
      <c r="E199" s="49"/>
      <c r="F199" s="16"/>
      <c r="G199" s="60">
        <v>42691</v>
      </c>
      <c r="H199" s="49"/>
      <c r="I199" s="49"/>
      <c r="J199" s="49"/>
      <c r="K199" s="49" t="s">
        <v>194</v>
      </c>
      <c r="L199" s="61">
        <v>10843.44</v>
      </c>
      <c r="M199" s="51">
        <v>271.08999999999997</v>
      </c>
      <c r="N199" s="19"/>
      <c r="O199" s="48"/>
      <c r="P199" s="48"/>
      <c r="Q199" s="48"/>
      <c r="R199" s="48"/>
      <c r="S199" s="48"/>
      <c r="T199" s="48"/>
      <c r="U199" s="48"/>
    </row>
    <row r="200" spans="1:21" s="15" customFormat="1" ht="39.950000000000003" customHeight="1" x14ac:dyDescent="0.2">
      <c r="A200" s="55"/>
      <c r="B200" s="49" t="s">
        <v>162</v>
      </c>
      <c r="C200" s="49" t="s">
        <v>202</v>
      </c>
      <c r="D200" s="49" t="s">
        <v>164</v>
      </c>
      <c r="E200" s="49"/>
      <c r="F200" s="16"/>
      <c r="G200" s="60">
        <v>42691</v>
      </c>
      <c r="H200" s="49"/>
      <c r="I200" s="49"/>
      <c r="J200" s="49"/>
      <c r="K200" s="49" t="s">
        <v>194</v>
      </c>
      <c r="L200" s="61">
        <v>10843.44</v>
      </c>
      <c r="M200" s="51">
        <v>271.08999999999997</v>
      </c>
      <c r="N200" s="19"/>
      <c r="O200" s="48"/>
      <c r="P200" s="48"/>
      <c r="Q200" s="48"/>
      <c r="R200" s="48"/>
      <c r="S200" s="48"/>
      <c r="T200" s="48"/>
      <c r="U200" s="48"/>
    </row>
    <row r="201" spans="1:21" s="15" customFormat="1" ht="39.950000000000003" customHeight="1" x14ac:dyDescent="0.2">
      <c r="A201" s="55"/>
      <c r="B201" s="49" t="s">
        <v>162</v>
      </c>
      <c r="C201" s="49" t="s">
        <v>202</v>
      </c>
      <c r="D201" s="49" t="s">
        <v>164</v>
      </c>
      <c r="E201" s="49"/>
      <c r="F201" s="16"/>
      <c r="G201" s="60">
        <v>42691</v>
      </c>
      <c r="H201" s="49"/>
      <c r="I201" s="49"/>
      <c r="J201" s="49"/>
      <c r="K201" s="49" t="s">
        <v>194</v>
      </c>
      <c r="L201" s="61">
        <v>10843.44</v>
      </c>
      <c r="M201" s="51">
        <v>271.08999999999997</v>
      </c>
      <c r="N201" s="19"/>
      <c r="O201" s="48"/>
      <c r="P201" s="48"/>
      <c r="Q201" s="48"/>
      <c r="R201" s="48"/>
      <c r="S201" s="48"/>
      <c r="T201" s="48"/>
      <c r="U201" s="48"/>
    </row>
    <row r="202" spans="1:21" s="15" customFormat="1" ht="39.950000000000003" customHeight="1" x14ac:dyDescent="0.2">
      <c r="A202" s="55"/>
      <c r="B202" s="49" t="s">
        <v>162</v>
      </c>
      <c r="C202" s="49" t="s">
        <v>202</v>
      </c>
      <c r="D202" s="49" t="s">
        <v>164</v>
      </c>
      <c r="E202" s="49"/>
      <c r="F202" s="16"/>
      <c r="G202" s="60">
        <v>42691</v>
      </c>
      <c r="H202" s="49"/>
      <c r="I202" s="49"/>
      <c r="J202" s="49"/>
      <c r="K202" s="49" t="s">
        <v>194</v>
      </c>
      <c r="L202" s="61">
        <v>10843.44</v>
      </c>
      <c r="M202" s="51">
        <v>271.08999999999997</v>
      </c>
      <c r="N202" s="19"/>
      <c r="O202" s="48"/>
      <c r="P202" s="48"/>
      <c r="Q202" s="48"/>
      <c r="R202" s="48"/>
      <c r="S202" s="48"/>
      <c r="T202" s="48"/>
      <c r="U202" s="48"/>
    </row>
    <row r="203" spans="1:21" s="15" customFormat="1" ht="39.950000000000003" customHeight="1" x14ac:dyDescent="0.2">
      <c r="A203" s="55"/>
      <c r="B203" s="49" t="s">
        <v>162</v>
      </c>
      <c r="C203" s="49" t="s">
        <v>202</v>
      </c>
      <c r="D203" s="49" t="s">
        <v>164</v>
      </c>
      <c r="E203" s="49"/>
      <c r="F203" s="16"/>
      <c r="G203" s="60">
        <v>42691</v>
      </c>
      <c r="H203" s="49"/>
      <c r="I203" s="49"/>
      <c r="J203" s="49"/>
      <c r="K203" s="49" t="s">
        <v>194</v>
      </c>
      <c r="L203" s="61">
        <v>10843.44</v>
      </c>
      <c r="M203" s="51">
        <v>271.08999999999997</v>
      </c>
      <c r="N203" s="19"/>
      <c r="O203" s="48"/>
      <c r="P203" s="48"/>
      <c r="Q203" s="48"/>
      <c r="R203" s="48"/>
      <c r="S203" s="48"/>
      <c r="T203" s="48"/>
      <c r="U203" s="48"/>
    </row>
    <row r="204" spans="1:21" s="15" customFormat="1" ht="39.950000000000003" customHeight="1" x14ac:dyDescent="0.2">
      <c r="A204" s="55"/>
      <c r="B204" s="49" t="s">
        <v>162</v>
      </c>
      <c r="C204" s="49" t="s">
        <v>202</v>
      </c>
      <c r="D204" s="49" t="s">
        <v>164</v>
      </c>
      <c r="E204" s="49"/>
      <c r="F204" s="16"/>
      <c r="G204" s="60">
        <v>42691</v>
      </c>
      <c r="H204" s="49"/>
      <c r="I204" s="49"/>
      <c r="J204" s="49"/>
      <c r="K204" s="49" t="s">
        <v>194</v>
      </c>
      <c r="L204" s="61">
        <v>10843.44</v>
      </c>
      <c r="M204" s="51">
        <v>271.08999999999997</v>
      </c>
      <c r="N204" s="19"/>
      <c r="O204" s="48"/>
      <c r="P204" s="48"/>
      <c r="Q204" s="48"/>
      <c r="R204" s="48"/>
      <c r="S204" s="48"/>
      <c r="T204" s="48"/>
      <c r="U204" s="48"/>
    </row>
    <row r="205" spans="1:21" s="15" customFormat="1" ht="39.950000000000003" customHeight="1" x14ac:dyDescent="0.2">
      <c r="A205" s="55"/>
      <c r="B205" s="49" t="s">
        <v>162</v>
      </c>
      <c r="C205" s="49" t="s">
        <v>202</v>
      </c>
      <c r="D205" s="49" t="s">
        <v>164</v>
      </c>
      <c r="E205" s="49"/>
      <c r="F205" s="16"/>
      <c r="G205" s="60">
        <v>42691</v>
      </c>
      <c r="H205" s="49"/>
      <c r="I205" s="49"/>
      <c r="J205" s="49"/>
      <c r="K205" s="49" t="s">
        <v>194</v>
      </c>
      <c r="L205" s="61">
        <v>10843.44</v>
      </c>
      <c r="M205" s="51">
        <f>271.09-0.01</f>
        <v>271.08</v>
      </c>
      <c r="N205" s="19"/>
      <c r="O205" s="48"/>
      <c r="P205" s="48"/>
      <c r="Q205" s="48"/>
      <c r="R205" s="48"/>
      <c r="S205" s="48"/>
      <c r="T205" s="48"/>
      <c r="U205" s="48"/>
    </row>
    <row r="206" spans="1:21" s="15" customFormat="1" ht="39.950000000000003" customHeight="1" x14ac:dyDescent="0.2">
      <c r="A206" s="55"/>
      <c r="B206" s="49" t="s">
        <v>162</v>
      </c>
      <c r="C206" s="49" t="s">
        <v>202</v>
      </c>
      <c r="D206" s="49" t="s">
        <v>164</v>
      </c>
      <c r="E206" s="49"/>
      <c r="F206" s="16"/>
      <c r="G206" s="60">
        <v>42691</v>
      </c>
      <c r="H206" s="49"/>
      <c r="I206" s="49"/>
      <c r="J206" s="49"/>
      <c r="K206" s="49" t="s">
        <v>194</v>
      </c>
      <c r="L206" s="61">
        <v>10843.44</v>
      </c>
      <c r="M206" s="51">
        <f t="shared" ref="M206:M208" si="7">271.09-0.01</f>
        <v>271.08</v>
      </c>
      <c r="N206" s="19"/>
      <c r="O206" s="48"/>
      <c r="P206" s="48"/>
      <c r="Q206" s="48"/>
      <c r="R206" s="48"/>
      <c r="S206" s="48"/>
      <c r="T206" s="48"/>
      <c r="U206" s="48"/>
    </row>
    <row r="207" spans="1:21" s="15" customFormat="1" ht="39.950000000000003" customHeight="1" x14ac:dyDescent="0.2">
      <c r="A207" s="55"/>
      <c r="B207" s="49" t="s">
        <v>162</v>
      </c>
      <c r="C207" s="49" t="s">
        <v>202</v>
      </c>
      <c r="D207" s="49" t="s">
        <v>164</v>
      </c>
      <c r="E207" s="49"/>
      <c r="F207" s="16"/>
      <c r="G207" s="60">
        <v>42691</v>
      </c>
      <c r="H207" s="49"/>
      <c r="I207" s="49"/>
      <c r="J207" s="49"/>
      <c r="K207" s="49" t="s">
        <v>194</v>
      </c>
      <c r="L207" s="61">
        <v>10843.44</v>
      </c>
      <c r="M207" s="51">
        <f t="shared" si="7"/>
        <v>271.08</v>
      </c>
      <c r="N207" s="19"/>
      <c r="O207" s="48"/>
      <c r="P207" s="48"/>
      <c r="Q207" s="48"/>
      <c r="R207" s="48"/>
      <c r="S207" s="48"/>
      <c r="T207" s="48"/>
      <c r="U207" s="48"/>
    </row>
    <row r="208" spans="1:21" s="15" customFormat="1" ht="39.950000000000003" customHeight="1" x14ac:dyDescent="0.2">
      <c r="A208" s="55"/>
      <c r="B208" s="49" t="s">
        <v>162</v>
      </c>
      <c r="C208" s="49" t="s">
        <v>202</v>
      </c>
      <c r="D208" s="49" t="s">
        <v>164</v>
      </c>
      <c r="E208" s="49"/>
      <c r="F208" s="16"/>
      <c r="G208" s="60">
        <v>42691</v>
      </c>
      <c r="H208" s="49"/>
      <c r="I208" s="49"/>
      <c r="J208" s="49"/>
      <c r="K208" s="49" t="s">
        <v>194</v>
      </c>
      <c r="L208" s="61">
        <v>10843.44</v>
      </c>
      <c r="M208" s="51">
        <f t="shared" si="7"/>
        <v>271.08</v>
      </c>
      <c r="N208" s="19"/>
      <c r="O208" s="48"/>
      <c r="P208" s="48"/>
      <c r="Q208" s="48"/>
      <c r="R208" s="48"/>
      <c r="S208" s="48"/>
      <c r="T208" s="48"/>
      <c r="U208" s="48"/>
    </row>
    <row r="209" spans="1:21" s="15" customFormat="1" ht="16.5" x14ac:dyDescent="0.2">
      <c r="A209" s="32"/>
      <c r="B209" s="32"/>
      <c r="C209" s="33"/>
      <c r="D209" s="32"/>
      <c r="E209" s="32"/>
      <c r="F209" s="32"/>
      <c r="G209" s="34"/>
      <c r="H209" s="32"/>
      <c r="I209" s="32"/>
      <c r="J209" s="32"/>
      <c r="K209" s="25" t="s">
        <v>39</v>
      </c>
      <c r="L209" s="26">
        <f>SUM(L184:L208)</f>
        <v>170430.40000000002</v>
      </c>
      <c r="M209" s="26">
        <f>SUM(M184:M208)</f>
        <v>26352.380000000008</v>
      </c>
      <c r="N209" s="14"/>
    </row>
    <row r="210" spans="1:21" s="15" customFormat="1" ht="18" x14ac:dyDescent="0.2">
      <c r="A210" s="10" t="s">
        <v>1577</v>
      </c>
      <c r="B210" s="11"/>
      <c r="C210" s="12"/>
      <c r="D210" s="12"/>
      <c r="E210" s="180"/>
      <c r="F210" s="180"/>
      <c r="G210" s="180"/>
      <c r="H210" s="180"/>
      <c r="I210" s="12"/>
      <c r="J210" s="12"/>
      <c r="K210" s="12"/>
      <c r="L210" s="13"/>
      <c r="M210" s="12"/>
      <c r="N210" s="14"/>
    </row>
    <row r="211" spans="1:21" s="15" customFormat="1" ht="33.75" customHeight="1" x14ac:dyDescent="0.2">
      <c r="A211" s="55"/>
      <c r="B211" s="49" t="s">
        <v>1576</v>
      </c>
      <c r="C211" s="49" t="s">
        <v>1580</v>
      </c>
      <c r="D211" s="49" t="s">
        <v>164</v>
      </c>
      <c r="E211" s="49"/>
      <c r="F211" s="49"/>
      <c r="G211" s="17">
        <v>42005</v>
      </c>
      <c r="H211" s="49"/>
      <c r="I211" s="49"/>
      <c r="J211" s="49"/>
      <c r="K211" s="49" t="s">
        <v>38</v>
      </c>
      <c r="L211" s="50">
        <v>8642</v>
      </c>
      <c r="M211" s="51">
        <v>1656.38</v>
      </c>
      <c r="N211" s="19"/>
      <c r="O211" s="48"/>
      <c r="P211" s="48"/>
      <c r="Q211" s="48"/>
      <c r="R211" s="48"/>
      <c r="S211" s="48"/>
      <c r="T211" s="48"/>
      <c r="U211" s="48"/>
    </row>
    <row r="212" spans="1:21" s="15" customFormat="1" ht="16.5" x14ac:dyDescent="0.2">
      <c r="A212" s="32"/>
      <c r="B212" s="32"/>
      <c r="C212" s="33"/>
      <c r="D212" s="32"/>
      <c r="E212" s="32"/>
      <c r="F212" s="32"/>
      <c r="G212" s="34"/>
      <c r="H212" s="32"/>
      <c r="I212" s="32"/>
      <c r="J212" s="32"/>
      <c r="K212" s="25" t="s">
        <v>39</v>
      </c>
      <c r="L212" s="26">
        <f>SUM(L211)</f>
        <v>8642</v>
      </c>
      <c r="M212" s="26">
        <f>SUM(M211)</f>
        <v>1656.38</v>
      </c>
      <c r="N212" s="14"/>
    </row>
    <row r="213" spans="1:21" s="15" customFormat="1" ht="16.5" x14ac:dyDescent="0.2">
      <c r="A213" s="32"/>
      <c r="B213" s="32"/>
      <c r="C213" s="33"/>
      <c r="D213" s="32"/>
      <c r="E213" s="32"/>
      <c r="F213" s="32"/>
      <c r="G213" s="34"/>
      <c r="H213" s="32"/>
      <c r="I213" s="32"/>
      <c r="J213" s="32"/>
      <c r="K213" s="54"/>
      <c r="L213" s="112"/>
      <c r="M213" s="112"/>
      <c r="N213" s="14"/>
    </row>
    <row r="214" spans="1:21" s="15" customFormat="1" ht="25.5" x14ac:dyDescent="0.2">
      <c r="A214" s="10" t="s">
        <v>1578</v>
      </c>
      <c r="B214" s="11"/>
      <c r="C214" s="12"/>
      <c r="D214" s="12"/>
      <c r="E214" s="180"/>
      <c r="F214" s="180"/>
      <c r="G214" s="180"/>
      <c r="H214" s="180"/>
      <c r="I214" s="12"/>
      <c r="J214" s="12"/>
      <c r="K214" s="12"/>
      <c r="L214" s="13"/>
      <c r="M214" s="12"/>
      <c r="N214" s="14"/>
    </row>
    <row r="215" spans="1:21" s="15" customFormat="1" ht="33.75" customHeight="1" x14ac:dyDescent="0.2">
      <c r="A215" s="55"/>
      <c r="B215" s="49" t="s">
        <v>1579</v>
      </c>
      <c r="C215" s="49" t="s">
        <v>1581</v>
      </c>
      <c r="D215" s="49" t="s">
        <v>164</v>
      </c>
      <c r="E215" s="49"/>
      <c r="F215" s="49"/>
      <c r="G215" s="17">
        <v>42005</v>
      </c>
      <c r="H215" s="49"/>
      <c r="I215" s="49"/>
      <c r="J215" s="49"/>
      <c r="K215" s="49" t="s">
        <v>38</v>
      </c>
      <c r="L215" s="50">
        <v>2000</v>
      </c>
      <c r="M215" s="51">
        <v>1150</v>
      </c>
      <c r="N215" s="19"/>
      <c r="O215" s="48"/>
      <c r="P215" s="48"/>
      <c r="Q215" s="48"/>
      <c r="R215" s="48"/>
      <c r="S215" s="48"/>
      <c r="T215" s="48"/>
      <c r="U215" s="48"/>
    </row>
    <row r="216" spans="1:21" s="15" customFormat="1" ht="33.75" customHeight="1" x14ac:dyDescent="0.2">
      <c r="A216" s="55"/>
      <c r="B216" s="49" t="s">
        <v>1579</v>
      </c>
      <c r="C216" s="49" t="s">
        <v>1581</v>
      </c>
      <c r="D216" s="49" t="s">
        <v>164</v>
      </c>
      <c r="E216" s="49"/>
      <c r="F216" s="49"/>
      <c r="G216" s="17">
        <v>42664</v>
      </c>
      <c r="H216" s="49"/>
      <c r="I216" s="49"/>
      <c r="J216" s="49"/>
      <c r="K216" s="49" t="s">
        <v>38</v>
      </c>
      <c r="L216" s="50">
        <v>4060</v>
      </c>
      <c r="M216" s="51">
        <v>203</v>
      </c>
      <c r="N216" s="19"/>
      <c r="O216" s="48"/>
      <c r="P216" s="48"/>
      <c r="Q216" s="48"/>
      <c r="R216" s="48"/>
      <c r="S216" s="48"/>
      <c r="T216" s="48"/>
      <c r="U216" s="48"/>
    </row>
    <row r="217" spans="1:21" s="15" customFormat="1" ht="39.950000000000003" customHeight="1" x14ac:dyDescent="0.2">
      <c r="A217" s="49"/>
      <c r="B217" s="49" t="s">
        <v>1579</v>
      </c>
      <c r="C217" s="49" t="s">
        <v>1581</v>
      </c>
      <c r="D217" s="49" t="s">
        <v>164</v>
      </c>
      <c r="E217" s="49"/>
      <c r="F217" s="49"/>
      <c r="G217" s="17">
        <v>42688</v>
      </c>
      <c r="H217" s="49"/>
      <c r="I217" s="49"/>
      <c r="J217" s="49"/>
      <c r="K217" s="49" t="s">
        <v>38</v>
      </c>
      <c r="L217" s="18">
        <v>29647.279999999999</v>
      </c>
      <c r="M217" s="50">
        <v>741.18</v>
      </c>
      <c r="N217" s="52"/>
      <c r="O217" s="48"/>
      <c r="P217" s="48"/>
      <c r="Q217" s="48"/>
      <c r="R217" s="48"/>
      <c r="S217" s="48"/>
      <c r="T217" s="48"/>
      <c r="U217" s="48"/>
    </row>
    <row r="218" spans="1:21" s="15" customFormat="1" ht="16.5" x14ac:dyDescent="0.2">
      <c r="A218" s="32"/>
      <c r="B218" s="32"/>
      <c r="C218" s="33"/>
      <c r="D218" s="32"/>
      <c r="E218" s="32"/>
      <c r="F218" s="32"/>
      <c r="G218" s="34"/>
      <c r="H218" s="32"/>
      <c r="I218" s="32"/>
      <c r="J218" s="32"/>
      <c r="K218" s="25" t="s">
        <v>39</v>
      </c>
      <c r="L218" s="26">
        <f>SUM(L215:L217)</f>
        <v>35707.279999999999</v>
      </c>
      <c r="M218" s="26">
        <f>SUM(M215:M217)</f>
        <v>2094.1799999999998</v>
      </c>
      <c r="N218" s="14"/>
    </row>
    <row r="219" spans="1:21" s="15" customFormat="1" ht="16.5" x14ac:dyDescent="0.2">
      <c r="A219" s="32"/>
      <c r="B219" s="32"/>
      <c r="C219" s="33"/>
      <c r="D219" s="32"/>
      <c r="E219" s="32"/>
      <c r="F219" s="32"/>
      <c r="G219" s="34"/>
      <c r="H219" s="32"/>
      <c r="I219" s="32"/>
      <c r="J219" s="32"/>
      <c r="K219" s="40"/>
      <c r="L219" s="41"/>
      <c r="M219" s="41"/>
      <c r="N219" s="14"/>
    </row>
    <row r="220" spans="1:21" s="15" customFormat="1" ht="16.5" x14ac:dyDescent="0.2">
      <c r="A220" s="32"/>
      <c r="B220" s="32"/>
      <c r="C220" s="33"/>
      <c r="D220" s="32"/>
      <c r="E220" s="32"/>
      <c r="F220" s="32"/>
      <c r="G220" s="34"/>
      <c r="H220" s="32"/>
      <c r="I220" s="32"/>
      <c r="J220" s="32"/>
      <c r="K220" s="40"/>
      <c r="L220" s="41"/>
      <c r="M220" s="41"/>
      <c r="N220" s="14"/>
    </row>
    <row r="221" spans="1:21" s="15" customFormat="1" ht="25.5" customHeight="1" x14ac:dyDescent="0.2">
      <c r="A221" s="140" t="s">
        <v>1273</v>
      </c>
      <c r="B221" s="163"/>
      <c r="C221" s="164"/>
      <c r="D221" s="164"/>
      <c r="E221" s="182" t="s">
        <v>204</v>
      </c>
      <c r="F221" s="182"/>
      <c r="G221" s="182"/>
      <c r="H221" s="182"/>
      <c r="I221" s="164"/>
      <c r="J221" s="164"/>
      <c r="K221" s="164"/>
      <c r="L221" s="164"/>
      <c r="M221" s="165"/>
      <c r="N221" s="14"/>
    </row>
    <row r="222" spans="1:21" s="15" customFormat="1" ht="39.950000000000003" customHeight="1" x14ac:dyDescent="0.2">
      <c r="A222" s="49" t="s">
        <v>1240</v>
      </c>
      <c r="B222" s="49" t="s">
        <v>1242</v>
      </c>
      <c r="C222" s="49" t="s">
        <v>853</v>
      </c>
      <c r="D222" s="49">
        <v>5150016081</v>
      </c>
      <c r="E222" s="49" t="s">
        <v>1238</v>
      </c>
      <c r="F222" s="49" t="s">
        <v>1243</v>
      </c>
      <c r="G222" s="17">
        <v>42632</v>
      </c>
      <c r="H222" s="49" t="s">
        <v>291</v>
      </c>
      <c r="I222" s="49" t="s">
        <v>1244</v>
      </c>
      <c r="J222" s="16" t="s">
        <v>1245</v>
      </c>
      <c r="K222" s="49" t="s">
        <v>38</v>
      </c>
      <c r="L222" s="18">
        <v>10109.4</v>
      </c>
      <c r="M222" s="56">
        <v>758.21</v>
      </c>
      <c r="N222" s="52"/>
      <c r="O222" s="48"/>
      <c r="P222" s="48"/>
      <c r="Q222" s="48"/>
      <c r="R222" s="48"/>
      <c r="S222" s="48"/>
      <c r="T222" s="48"/>
      <c r="U222" s="48"/>
    </row>
    <row r="223" spans="1:21" s="15" customFormat="1" ht="39.950000000000003" customHeight="1" x14ac:dyDescent="0.2">
      <c r="A223" s="49" t="s">
        <v>1240</v>
      </c>
      <c r="B223" s="49" t="s">
        <v>1242</v>
      </c>
      <c r="C223" s="49" t="s">
        <v>853</v>
      </c>
      <c r="D223" s="49">
        <v>5150016082</v>
      </c>
      <c r="E223" s="49" t="s">
        <v>1238</v>
      </c>
      <c r="F223" s="49" t="s">
        <v>1243</v>
      </c>
      <c r="G223" s="17">
        <v>42632</v>
      </c>
      <c r="H223" s="49" t="s">
        <v>291</v>
      </c>
      <c r="I223" s="49" t="s">
        <v>1246</v>
      </c>
      <c r="J223" s="16" t="s">
        <v>1245</v>
      </c>
      <c r="K223" s="49" t="s">
        <v>38</v>
      </c>
      <c r="L223" s="18">
        <v>10109.4</v>
      </c>
      <c r="M223" s="56">
        <v>758.21</v>
      </c>
      <c r="N223" s="52"/>
      <c r="O223" s="48"/>
      <c r="P223" s="48"/>
      <c r="Q223" s="48"/>
      <c r="R223" s="48"/>
      <c r="S223" s="48"/>
      <c r="T223" s="48"/>
      <c r="U223" s="48"/>
    </row>
    <row r="224" spans="1:21" s="15" customFormat="1" ht="39.950000000000003" customHeight="1" x14ac:dyDescent="0.2">
      <c r="A224" s="49" t="s">
        <v>1240</v>
      </c>
      <c r="B224" s="49" t="s">
        <v>1242</v>
      </c>
      <c r="C224" s="49" t="s">
        <v>853</v>
      </c>
      <c r="D224" s="49">
        <v>5150016083</v>
      </c>
      <c r="E224" s="49" t="s">
        <v>1238</v>
      </c>
      <c r="F224" s="49" t="s">
        <v>1243</v>
      </c>
      <c r="G224" s="17">
        <v>42632</v>
      </c>
      <c r="H224" s="49" t="s">
        <v>291</v>
      </c>
      <c r="I224" s="49" t="s">
        <v>1247</v>
      </c>
      <c r="J224" s="16" t="s">
        <v>1245</v>
      </c>
      <c r="K224" s="49" t="s">
        <v>38</v>
      </c>
      <c r="L224" s="18">
        <v>10109.4</v>
      </c>
      <c r="M224" s="56">
        <v>758.21</v>
      </c>
      <c r="N224" s="52"/>
      <c r="O224" s="48"/>
      <c r="P224" s="48"/>
      <c r="Q224" s="48"/>
      <c r="R224" s="48"/>
      <c r="S224" s="48"/>
      <c r="T224" s="48"/>
      <c r="U224" s="48"/>
    </row>
    <row r="225" spans="1:21" s="15" customFormat="1" ht="39.950000000000003" customHeight="1" x14ac:dyDescent="0.2">
      <c r="A225" s="49" t="s">
        <v>1240</v>
      </c>
      <c r="B225" s="49" t="s">
        <v>1242</v>
      </c>
      <c r="C225" s="49" t="s">
        <v>853</v>
      </c>
      <c r="D225" s="49">
        <v>5150016084</v>
      </c>
      <c r="E225" s="49" t="s">
        <v>1238</v>
      </c>
      <c r="F225" s="49" t="s">
        <v>1243</v>
      </c>
      <c r="G225" s="17">
        <v>42632</v>
      </c>
      <c r="H225" s="49" t="s">
        <v>291</v>
      </c>
      <c r="I225" s="49" t="s">
        <v>1248</v>
      </c>
      <c r="J225" s="16" t="s">
        <v>1245</v>
      </c>
      <c r="K225" s="49" t="s">
        <v>38</v>
      </c>
      <c r="L225" s="18">
        <v>10109.4</v>
      </c>
      <c r="M225" s="56">
        <v>758.21</v>
      </c>
      <c r="N225" s="52"/>
      <c r="O225" s="48"/>
      <c r="P225" s="48"/>
      <c r="Q225" s="48"/>
      <c r="R225" s="48"/>
      <c r="S225" s="48"/>
      <c r="T225" s="48"/>
      <c r="U225" s="48"/>
    </row>
    <row r="226" spans="1:21" s="15" customFormat="1" ht="39.950000000000003" customHeight="1" x14ac:dyDescent="0.2">
      <c r="A226" s="49" t="s">
        <v>1240</v>
      </c>
      <c r="B226" s="49" t="s">
        <v>1242</v>
      </c>
      <c r="C226" s="49" t="s">
        <v>853</v>
      </c>
      <c r="D226" s="49">
        <v>5150016085</v>
      </c>
      <c r="E226" s="49" t="s">
        <v>1238</v>
      </c>
      <c r="F226" s="49" t="s">
        <v>1243</v>
      </c>
      <c r="G226" s="17">
        <v>42632</v>
      </c>
      <c r="H226" s="49" t="s">
        <v>291</v>
      </c>
      <c r="I226" s="49" t="s">
        <v>1249</v>
      </c>
      <c r="J226" s="16" t="s">
        <v>1245</v>
      </c>
      <c r="K226" s="49" t="s">
        <v>38</v>
      </c>
      <c r="L226" s="18">
        <v>10109.4</v>
      </c>
      <c r="M226" s="56">
        <v>758.21</v>
      </c>
      <c r="N226" s="52"/>
      <c r="O226" s="48"/>
      <c r="P226" s="48"/>
      <c r="Q226" s="48"/>
      <c r="R226" s="48"/>
      <c r="S226" s="48"/>
      <c r="T226" s="48"/>
      <c r="U226" s="48"/>
    </row>
    <row r="227" spans="1:21" s="15" customFormat="1" ht="39.950000000000003" customHeight="1" x14ac:dyDescent="0.2">
      <c r="A227" s="49" t="s">
        <v>1240</v>
      </c>
      <c r="B227" s="49" t="s">
        <v>1242</v>
      </c>
      <c r="C227" s="49" t="s">
        <v>853</v>
      </c>
      <c r="D227" s="49">
        <v>5150016086</v>
      </c>
      <c r="E227" s="49" t="s">
        <v>1238</v>
      </c>
      <c r="F227" s="49" t="s">
        <v>1243</v>
      </c>
      <c r="G227" s="17">
        <v>42632</v>
      </c>
      <c r="H227" s="49" t="s">
        <v>291</v>
      </c>
      <c r="I227" s="49" t="s">
        <v>1250</v>
      </c>
      <c r="J227" s="16" t="s">
        <v>1245</v>
      </c>
      <c r="K227" s="49" t="s">
        <v>38</v>
      </c>
      <c r="L227" s="18">
        <v>10109.4</v>
      </c>
      <c r="M227" s="56">
        <v>758.21</v>
      </c>
      <c r="N227" s="52"/>
      <c r="O227" s="48"/>
      <c r="P227" s="48"/>
      <c r="Q227" s="48"/>
      <c r="R227" s="48"/>
      <c r="S227" s="48"/>
      <c r="T227" s="48"/>
      <c r="U227" s="48"/>
    </row>
    <row r="228" spans="1:21" s="15" customFormat="1" ht="39.950000000000003" customHeight="1" x14ac:dyDescent="0.2">
      <c r="A228" s="49" t="s">
        <v>1240</v>
      </c>
      <c r="B228" s="49" t="s">
        <v>1242</v>
      </c>
      <c r="C228" s="49" t="s">
        <v>854</v>
      </c>
      <c r="D228" s="49">
        <v>5150018041</v>
      </c>
      <c r="E228" s="49" t="s">
        <v>1238</v>
      </c>
      <c r="F228" s="49" t="s">
        <v>1243</v>
      </c>
      <c r="G228" s="17">
        <v>42632</v>
      </c>
      <c r="H228" s="49" t="s">
        <v>291</v>
      </c>
      <c r="I228" s="49" t="s">
        <v>1251</v>
      </c>
      <c r="J228" s="16" t="s">
        <v>708</v>
      </c>
      <c r="K228" s="49" t="s">
        <v>38</v>
      </c>
      <c r="L228" s="18">
        <v>11254.32</v>
      </c>
      <c r="M228" s="56">
        <v>844.07</v>
      </c>
      <c r="N228" s="52"/>
      <c r="O228" s="48"/>
      <c r="P228" s="48"/>
      <c r="Q228" s="48"/>
      <c r="R228" s="48"/>
      <c r="S228" s="48"/>
      <c r="T228" s="48"/>
      <c r="U228" s="48"/>
    </row>
    <row r="229" spans="1:21" s="15" customFormat="1" ht="39.950000000000003" customHeight="1" x14ac:dyDescent="0.2">
      <c r="A229" s="49" t="s">
        <v>1240</v>
      </c>
      <c r="B229" s="49" t="s">
        <v>1242</v>
      </c>
      <c r="C229" s="49" t="s">
        <v>854</v>
      </c>
      <c r="D229" s="49">
        <v>5150018042</v>
      </c>
      <c r="E229" s="49" t="s">
        <v>1238</v>
      </c>
      <c r="F229" s="49" t="s">
        <v>1243</v>
      </c>
      <c r="G229" s="17">
        <v>42632</v>
      </c>
      <c r="H229" s="49" t="s">
        <v>291</v>
      </c>
      <c r="I229" s="49" t="s">
        <v>1252</v>
      </c>
      <c r="J229" s="16" t="s">
        <v>708</v>
      </c>
      <c r="K229" s="49" t="s">
        <v>38</v>
      </c>
      <c r="L229" s="18">
        <v>11254.32</v>
      </c>
      <c r="M229" s="56">
        <v>844.07</v>
      </c>
      <c r="N229" s="52"/>
      <c r="O229" s="48"/>
      <c r="P229" s="48"/>
      <c r="Q229" s="48"/>
      <c r="R229" s="48"/>
      <c r="S229" s="48"/>
      <c r="T229" s="48"/>
      <c r="U229" s="48"/>
    </row>
    <row r="230" spans="1:21" s="15" customFormat="1" ht="39.950000000000003" customHeight="1" x14ac:dyDescent="0.2">
      <c r="A230" s="49" t="s">
        <v>1240</v>
      </c>
      <c r="B230" s="49" t="s">
        <v>1242</v>
      </c>
      <c r="C230" s="49" t="s">
        <v>854</v>
      </c>
      <c r="D230" s="49">
        <v>5150018043</v>
      </c>
      <c r="E230" s="49" t="s">
        <v>1238</v>
      </c>
      <c r="F230" s="49" t="s">
        <v>1243</v>
      </c>
      <c r="G230" s="17">
        <v>42632</v>
      </c>
      <c r="H230" s="49" t="s">
        <v>291</v>
      </c>
      <c r="I230" s="49" t="s">
        <v>1253</v>
      </c>
      <c r="J230" s="16" t="s">
        <v>708</v>
      </c>
      <c r="K230" s="49" t="s">
        <v>38</v>
      </c>
      <c r="L230" s="18">
        <v>11254.32</v>
      </c>
      <c r="M230" s="56">
        <v>844.07</v>
      </c>
      <c r="N230" s="52"/>
      <c r="O230" s="48"/>
      <c r="P230" s="48"/>
      <c r="Q230" s="48"/>
      <c r="R230" s="48"/>
      <c r="S230" s="48"/>
      <c r="T230" s="48"/>
      <c r="U230" s="48"/>
    </row>
    <row r="231" spans="1:21" s="15" customFormat="1" ht="39.950000000000003" customHeight="1" x14ac:dyDescent="0.2">
      <c r="A231" s="49" t="s">
        <v>1240</v>
      </c>
      <c r="B231" s="49" t="s">
        <v>1242</v>
      </c>
      <c r="C231" s="49" t="s">
        <v>854</v>
      </c>
      <c r="D231" s="49">
        <v>5150018044</v>
      </c>
      <c r="E231" s="49" t="s">
        <v>1238</v>
      </c>
      <c r="F231" s="49" t="s">
        <v>1243</v>
      </c>
      <c r="G231" s="17">
        <v>42632</v>
      </c>
      <c r="H231" s="49" t="s">
        <v>291</v>
      </c>
      <c r="I231" s="49" t="s">
        <v>1254</v>
      </c>
      <c r="J231" s="16" t="s">
        <v>708</v>
      </c>
      <c r="K231" s="49" t="s">
        <v>38</v>
      </c>
      <c r="L231" s="18">
        <v>11254.32</v>
      </c>
      <c r="M231" s="56">
        <v>844.07</v>
      </c>
      <c r="N231" s="52"/>
      <c r="O231" s="48"/>
      <c r="P231" s="48"/>
      <c r="Q231" s="48"/>
      <c r="R231" s="48"/>
      <c r="S231" s="48"/>
      <c r="T231" s="48"/>
      <c r="U231" s="48"/>
    </row>
    <row r="232" spans="1:21" s="15" customFormat="1" ht="39.950000000000003" customHeight="1" x14ac:dyDescent="0.2">
      <c r="A232" s="49" t="s">
        <v>1240</v>
      </c>
      <c r="B232" s="49" t="s">
        <v>1242</v>
      </c>
      <c r="C232" s="49" t="s">
        <v>1255</v>
      </c>
      <c r="D232" s="49">
        <v>5150026041</v>
      </c>
      <c r="E232" s="49" t="s">
        <v>1238</v>
      </c>
      <c r="F232" s="49" t="s">
        <v>1243</v>
      </c>
      <c r="G232" s="17">
        <v>42632</v>
      </c>
      <c r="H232" s="49" t="s">
        <v>431</v>
      </c>
      <c r="I232" s="49" t="s">
        <v>1256</v>
      </c>
      <c r="J232" s="16" t="s">
        <v>1257</v>
      </c>
      <c r="K232" s="49" t="s">
        <v>38</v>
      </c>
      <c r="L232" s="18">
        <v>3938.2</v>
      </c>
      <c r="M232" s="56">
        <v>295.37</v>
      </c>
      <c r="N232" s="52"/>
      <c r="O232" s="48"/>
      <c r="P232" s="48"/>
      <c r="Q232" s="48"/>
      <c r="R232" s="48"/>
      <c r="S232" s="48"/>
      <c r="T232" s="48"/>
      <c r="U232" s="48"/>
    </row>
    <row r="233" spans="1:21" s="15" customFormat="1" ht="39.950000000000003" customHeight="1" x14ac:dyDescent="0.2">
      <c r="A233" s="49" t="s">
        <v>1240</v>
      </c>
      <c r="B233" s="49" t="s">
        <v>1242</v>
      </c>
      <c r="C233" s="49" t="s">
        <v>1255</v>
      </c>
      <c r="D233" s="49">
        <v>5150026042</v>
      </c>
      <c r="E233" s="49" t="s">
        <v>1238</v>
      </c>
      <c r="F233" s="49" t="s">
        <v>1243</v>
      </c>
      <c r="G233" s="17">
        <v>42632</v>
      </c>
      <c r="H233" s="49" t="s">
        <v>431</v>
      </c>
      <c r="I233" s="49" t="s">
        <v>1258</v>
      </c>
      <c r="J233" s="16" t="s">
        <v>1257</v>
      </c>
      <c r="K233" s="49" t="s">
        <v>38</v>
      </c>
      <c r="L233" s="18">
        <v>3938.2</v>
      </c>
      <c r="M233" s="56">
        <v>295.37</v>
      </c>
      <c r="N233" s="52"/>
      <c r="O233" s="48"/>
      <c r="P233" s="48"/>
      <c r="Q233" s="48"/>
      <c r="R233" s="48"/>
      <c r="S233" s="48"/>
      <c r="T233" s="48"/>
      <c r="U233" s="48"/>
    </row>
    <row r="234" spans="1:21" s="15" customFormat="1" ht="39.950000000000003" customHeight="1" x14ac:dyDescent="0.2">
      <c r="A234" s="49" t="s">
        <v>1240</v>
      </c>
      <c r="B234" s="49" t="s">
        <v>1242</v>
      </c>
      <c r="C234" s="49" t="s">
        <v>1255</v>
      </c>
      <c r="D234" s="49">
        <v>5150026043</v>
      </c>
      <c r="E234" s="49" t="s">
        <v>1238</v>
      </c>
      <c r="F234" s="49" t="s">
        <v>1243</v>
      </c>
      <c r="G234" s="17">
        <v>42632</v>
      </c>
      <c r="H234" s="49" t="s">
        <v>431</v>
      </c>
      <c r="I234" s="49" t="s">
        <v>1259</v>
      </c>
      <c r="J234" s="16" t="s">
        <v>1257</v>
      </c>
      <c r="K234" s="49" t="s">
        <v>38</v>
      </c>
      <c r="L234" s="18">
        <v>3938.2</v>
      </c>
      <c r="M234" s="56">
        <v>295.37</v>
      </c>
      <c r="N234" s="52"/>
      <c r="O234" s="48"/>
      <c r="P234" s="48"/>
      <c r="Q234" s="48"/>
      <c r="R234" s="48"/>
      <c r="S234" s="48"/>
      <c r="T234" s="48"/>
      <c r="U234" s="48"/>
    </row>
    <row r="235" spans="1:21" s="15" customFormat="1" ht="39.950000000000003" customHeight="1" x14ac:dyDescent="0.2">
      <c r="A235" s="49" t="s">
        <v>1240</v>
      </c>
      <c r="B235" s="49" t="s">
        <v>1242</v>
      </c>
      <c r="C235" s="49" t="s">
        <v>1255</v>
      </c>
      <c r="D235" s="49">
        <v>5150026044</v>
      </c>
      <c r="E235" s="49" t="s">
        <v>1238</v>
      </c>
      <c r="F235" s="49" t="s">
        <v>1243</v>
      </c>
      <c r="G235" s="17">
        <v>42632</v>
      </c>
      <c r="H235" s="49" t="s">
        <v>431</v>
      </c>
      <c r="I235" s="49" t="s">
        <v>1260</v>
      </c>
      <c r="J235" s="16" t="s">
        <v>1257</v>
      </c>
      <c r="K235" s="49" t="s">
        <v>38</v>
      </c>
      <c r="L235" s="18">
        <v>3938.2</v>
      </c>
      <c r="M235" s="56">
        <v>295.37</v>
      </c>
      <c r="N235" s="52"/>
      <c r="O235" s="48"/>
      <c r="P235" s="48"/>
      <c r="Q235" s="48"/>
      <c r="R235" s="48"/>
      <c r="S235" s="48"/>
      <c r="T235" s="48"/>
      <c r="U235" s="48"/>
    </row>
    <row r="236" spans="1:21" s="15" customFormat="1" ht="39.950000000000003" customHeight="1" x14ac:dyDescent="0.2">
      <c r="A236" s="49" t="s">
        <v>1240</v>
      </c>
      <c r="B236" s="49" t="s">
        <v>1242</v>
      </c>
      <c r="C236" s="49" t="s">
        <v>1255</v>
      </c>
      <c r="D236" s="49">
        <v>5150026045</v>
      </c>
      <c r="E236" s="49" t="s">
        <v>1238</v>
      </c>
      <c r="F236" s="49" t="s">
        <v>1243</v>
      </c>
      <c r="G236" s="17">
        <v>42632</v>
      </c>
      <c r="H236" s="49" t="s">
        <v>431</v>
      </c>
      <c r="I236" s="49" t="s">
        <v>1261</v>
      </c>
      <c r="J236" s="16" t="s">
        <v>1257</v>
      </c>
      <c r="K236" s="49" t="s">
        <v>38</v>
      </c>
      <c r="L236" s="18">
        <v>3938.2</v>
      </c>
      <c r="M236" s="56">
        <v>295.37</v>
      </c>
      <c r="N236" s="52"/>
      <c r="O236" s="48"/>
      <c r="P236" s="48"/>
      <c r="Q236" s="48"/>
      <c r="R236" s="48"/>
      <c r="S236" s="48"/>
      <c r="T236" s="48"/>
      <c r="U236" s="48"/>
    </row>
    <row r="237" spans="1:21" s="15" customFormat="1" ht="39.950000000000003" customHeight="1" x14ac:dyDescent="0.2">
      <c r="A237" s="49" t="s">
        <v>1240</v>
      </c>
      <c r="B237" s="49" t="s">
        <v>1242</v>
      </c>
      <c r="C237" s="49" t="s">
        <v>1255</v>
      </c>
      <c r="D237" s="49">
        <v>5150026046</v>
      </c>
      <c r="E237" s="49" t="s">
        <v>1238</v>
      </c>
      <c r="F237" s="49" t="s">
        <v>1243</v>
      </c>
      <c r="G237" s="17">
        <v>42632</v>
      </c>
      <c r="H237" s="49" t="s">
        <v>431</v>
      </c>
      <c r="I237" s="49" t="s">
        <v>1262</v>
      </c>
      <c r="J237" s="16" t="s">
        <v>1257</v>
      </c>
      <c r="K237" s="49" t="s">
        <v>38</v>
      </c>
      <c r="L237" s="18">
        <v>3938.2</v>
      </c>
      <c r="M237" s="56">
        <v>295.37</v>
      </c>
      <c r="N237" s="52"/>
      <c r="O237" s="48"/>
      <c r="P237" s="48"/>
      <c r="Q237" s="48"/>
      <c r="R237" s="48"/>
      <c r="S237" s="48"/>
      <c r="T237" s="48"/>
      <c r="U237" s="48"/>
    </row>
    <row r="238" spans="1:21" s="15" customFormat="1" ht="39.950000000000003" customHeight="1" x14ac:dyDescent="0.2">
      <c r="A238" s="49" t="s">
        <v>1240</v>
      </c>
      <c r="B238" s="49" t="s">
        <v>1242</v>
      </c>
      <c r="C238" s="49" t="s">
        <v>1255</v>
      </c>
      <c r="D238" s="49">
        <v>5150026047</v>
      </c>
      <c r="E238" s="49" t="s">
        <v>1238</v>
      </c>
      <c r="F238" s="49" t="s">
        <v>1243</v>
      </c>
      <c r="G238" s="17">
        <v>42632</v>
      </c>
      <c r="H238" s="49" t="s">
        <v>431</v>
      </c>
      <c r="I238" s="49" t="s">
        <v>1263</v>
      </c>
      <c r="J238" s="16" t="s">
        <v>1257</v>
      </c>
      <c r="K238" s="49" t="s">
        <v>38</v>
      </c>
      <c r="L238" s="18">
        <v>3938.2</v>
      </c>
      <c r="M238" s="56">
        <v>295.37</v>
      </c>
      <c r="N238" s="52"/>
      <c r="O238" s="48"/>
      <c r="P238" s="48"/>
      <c r="Q238" s="48"/>
      <c r="R238" s="48"/>
      <c r="S238" s="48"/>
      <c r="T238" s="48"/>
      <c r="U238" s="48"/>
    </row>
    <row r="239" spans="1:21" s="15" customFormat="1" ht="39.950000000000003" customHeight="1" x14ac:dyDescent="0.2">
      <c r="A239" s="49" t="s">
        <v>1240</v>
      </c>
      <c r="B239" s="49" t="s">
        <v>1242</v>
      </c>
      <c r="C239" s="49" t="s">
        <v>1255</v>
      </c>
      <c r="D239" s="49">
        <v>5150026048</v>
      </c>
      <c r="E239" s="49" t="s">
        <v>1238</v>
      </c>
      <c r="F239" s="49" t="s">
        <v>1243</v>
      </c>
      <c r="G239" s="17">
        <v>42632</v>
      </c>
      <c r="H239" s="49" t="s">
        <v>431</v>
      </c>
      <c r="I239" s="49" t="s">
        <v>1264</v>
      </c>
      <c r="J239" s="16" t="s">
        <v>1257</v>
      </c>
      <c r="K239" s="49" t="s">
        <v>38</v>
      </c>
      <c r="L239" s="18">
        <v>3938.2</v>
      </c>
      <c r="M239" s="56">
        <v>295.37</v>
      </c>
      <c r="N239" s="52"/>
      <c r="O239" s="48"/>
      <c r="P239" s="48"/>
      <c r="Q239" s="48"/>
      <c r="R239" s="48"/>
      <c r="S239" s="48"/>
      <c r="T239" s="48"/>
      <c r="U239" s="48"/>
    </row>
    <row r="240" spans="1:21" s="15" customFormat="1" ht="39.950000000000003" customHeight="1" x14ac:dyDescent="0.2">
      <c r="A240" s="49" t="s">
        <v>1240</v>
      </c>
      <c r="B240" s="49" t="s">
        <v>1242</v>
      </c>
      <c r="C240" s="49" t="s">
        <v>1265</v>
      </c>
      <c r="D240" s="49">
        <v>5150029015</v>
      </c>
      <c r="E240" s="49" t="s">
        <v>1238</v>
      </c>
      <c r="F240" s="49" t="s">
        <v>1243</v>
      </c>
      <c r="G240" s="17">
        <v>42632</v>
      </c>
      <c r="H240" s="49" t="s">
        <v>1266</v>
      </c>
      <c r="I240" s="49" t="s">
        <v>1267</v>
      </c>
      <c r="J240" s="16">
        <v>321606301296</v>
      </c>
      <c r="K240" s="49" t="s">
        <v>38</v>
      </c>
      <c r="L240" s="18">
        <v>2135.56</v>
      </c>
      <c r="M240" s="56">
        <v>160.16999999999999</v>
      </c>
      <c r="N240" s="52"/>
      <c r="O240" s="48"/>
      <c r="P240" s="48"/>
      <c r="Q240" s="48"/>
      <c r="R240" s="48"/>
      <c r="S240" s="48"/>
      <c r="T240" s="48"/>
      <c r="U240" s="48"/>
    </row>
    <row r="241" spans="1:21" s="15" customFormat="1" ht="39.950000000000003" customHeight="1" x14ac:dyDescent="0.2">
      <c r="A241" s="49" t="s">
        <v>1240</v>
      </c>
      <c r="B241" s="49" t="s">
        <v>1242</v>
      </c>
      <c r="C241" s="49" t="s">
        <v>1265</v>
      </c>
      <c r="D241" s="49">
        <v>5150029016</v>
      </c>
      <c r="E241" s="49" t="s">
        <v>1238</v>
      </c>
      <c r="F241" s="49" t="s">
        <v>1243</v>
      </c>
      <c r="G241" s="17">
        <v>42632</v>
      </c>
      <c r="H241" s="49" t="s">
        <v>1266</v>
      </c>
      <c r="I241" s="49" t="s">
        <v>1268</v>
      </c>
      <c r="J241" s="16">
        <v>321606301965</v>
      </c>
      <c r="K241" s="49" t="s">
        <v>38</v>
      </c>
      <c r="L241" s="18">
        <v>2135.56</v>
      </c>
      <c r="M241" s="56">
        <v>160.16999999999999</v>
      </c>
      <c r="N241" s="52"/>
      <c r="O241" s="48"/>
      <c r="P241" s="48"/>
      <c r="Q241" s="48"/>
      <c r="R241" s="48"/>
      <c r="S241" s="48"/>
      <c r="T241" s="48"/>
      <c r="U241" s="48"/>
    </row>
    <row r="242" spans="1:21" s="15" customFormat="1" ht="39.950000000000003" customHeight="1" x14ac:dyDescent="0.2">
      <c r="A242" s="49" t="s">
        <v>1240</v>
      </c>
      <c r="B242" s="49" t="s">
        <v>1242</v>
      </c>
      <c r="C242" s="49" t="s">
        <v>1265</v>
      </c>
      <c r="D242" s="49">
        <v>5150029017</v>
      </c>
      <c r="E242" s="49" t="s">
        <v>1238</v>
      </c>
      <c r="F242" s="49" t="s">
        <v>1243</v>
      </c>
      <c r="G242" s="17">
        <v>42632</v>
      </c>
      <c r="H242" s="49" t="s">
        <v>1266</v>
      </c>
      <c r="I242" s="49" t="s">
        <v>1269</v>
      </c>
      <c r="J242" s="16">
        <v>321606301294</v>
      </c>
      <c r="K242" s="49" t="s">
        <v>38</v>
      </c>
      <c r="L242" s="18">
        <v>2135.56</v>
      </c>
      <c r="M242" s="56">
        <v>160.16999999999999</v>
      </c>
      <c r="N242" s="52"/>
      <c r="O242" s="48"/>
      <c r="P242" s="48"/>
      <c r="Q242" s="48"/>
      <c r="R242" s="48"/>
      <c r="S242" s="48"/>
      <c r="T242" s="48"/>
      <c r="U242" s="48"/>
    </row>
    <row r="243" spans="1:21" s="15" customFormat="1" ht="39.950000000000003" customHeight="1" x14ac:dyDescent="0.2">
      <c r="A243" s="49" t="s">
        <v>1240</v>
      </c>
      <c r="B243" s="49" t="s">
        <v>1242</v>
      </c>
      <c r="C243" s="49" t="s">
        <v>1265</v>
      </c>
      <c r="D243" s="49">
        <v>5150029018</v>
      </c>
      <c r="E243" s="49" t="s">
        <v>1238</v>
      </c>
      <c r="F243" s="49" t="s">
        <v>1243</v>
      </c>
      <c r="G243" s="17">
        <v>42632</v>
      </c>
      <c r="H243" s="49" t="s">
        <v>1266</v>
      </c>
      <c r="I243" s="49" t="s">
        <v>1270</v>
      </c>
      <c r="J243" s="16">
        <v>321606302031</v>
      </c>
      <c r="K243" s="49" t="s">
        <v>38</v>
      </c>
      <c r="L243" s="18">
        <v>2135.56</v>
      </c>
      <c r="M243" s="56">
        <v>160.16999999999999</v>
      </c>
      <c r="N243" s="52"/>
      <c r="O243" s="48"/>
      <c r="P243" s="48"/>
      <c r="Q243" s="48"/>
      <c r="R243" s="48"/>
      <c r="S243" s="48"/>
      <c r="T243" s="48"/>
      <c r="U243" s="48"/>
    </row>
    <row r="244" spans="1:21" s="15" customFormat="1" ht="39.950000000000003" customHeight="1" x14ac:dyDescent="0.2">
      <c r="A244" s="49" t="s">
        <v>1240</v>
      </c>
      <c r="B244" s="49" t="s">
        <v>1242</v>
      </c>
      <c r="C244" s="49" t="s">
        <v>1265</v>
      </c>
      <c r="D244" s="49">
        <v>5150029019</v>
      </c>
      <c r="E244" s="49" t="s">
        <v>1238</v>
      </c>
      <c r="F244" s="49" t="s">
        <v>1243</v>
      </c>
      <c r="G244" s="17">
        <v>42632</v>
      </c>
      <c r="H244" s="49" t="s">
        <v>1266</v>
      </c>
      <c r="I244" s="49" t="s">
        <v>1271</v>
      </c>
      <c r="J244" s="16">
        <v>321606301293</v>
      </c>
      <c r="K244" s="49" t="s">
        <v>38</v>
      </c>
      <c r="L244" s="18">
        <v>2135.56</v>
      </c>
      <c r="M244" s="56">
        <v>160.16999999999999</v>
      </c>
      <c r="N244" s="52"/>
      <c r="O244" s="48"/>
      <c r="P244" s="48"/>
      <c r="Q244" s="48"/>
      <c r="R244" s="48"/>
      <c r="S244" s="48"/>
      <c r="T244" s="48"/>
      <c r="U244" s="48"/>
    </row>
    <row r="245" spans="1:21" s="15" customFormat="1" ht="39.950000000000003" customHeight="1" x14ac:dyDescent="0.2">
      <c r="A245" s="49" t="s">
        <v>1240</v>
      </c>
      <c r="B245" s="49" t="s">
        <v>1242</v>
      </c>
      <c r="C245" s="49" t="s">
        <v>1265</v>
      </c>
      <c r="D245" s="49">
        <v>5150029020</v>
      </c>
      <c r="E245" s="49" t="s">
        <v>1238</v>
      </c>
      <c r="F245" s="49" t="s">
        <v>1243</v>
      </c>
      <c r="G245" s="17">
        <v>42632</v>
      </c>
      <c r="H245" s="49" t="s">
        <v>1266</v>
      </c>
      <c r="I245" s="49" t="s">
        <v>1272</v>
      </c>
      <c r="J245" s="16">
        <v>321606301295</v>
      </c>
      <c r="K245" s="49" t="s">
        <v>38</v>
      </c>
      <c r="L245" s="18">
        <v>2135.56</v>
      </c>
      <c r="M245" s="56">
        <v>160.16999999999999</v>
      </c>
      <c r="N245" s="52"/>
      <c r="O245" s="48"/>
      <c r="P245" s="48"/>
      <c r="Q245" s="48"/>
      <c r="R245" s="48"/>
      <c r="S245" s="48"/>
      <c r="T245" s="48"/>
      <c r="U245" s="48"/>
    </row>
    <row r="246" spans="1:21" s="15" customFormat="1" ht="16.5" x14ac:dyDescent="0.2">
      <c r="A246" s="32"/>
      <c r="B246" s="32"/>
      <c r="C246" s="33"/>
      <c r="D246" s="32"/>
      <c r="E246" s="32"/>
      <c r="F246" s="32"/>
      <c r="G246" s="34"/>
      <c r="H246" s="32"/>
      <c r="I246" s="32"/>
      <c r="J246" s="32"/>
      <c r="K246" s="141" t="s">
        <v>39</v>
      </c>
      <c r="L246" s="142">
        <f>SUM(L222:L245)</f>
        <v>149992.64000000001</v>
      </c>
      <c r="M246" s="142">
        <f>SUM(M222:M245)</f>
        <v>11249.520000000006</v>
      </c>
      <c r="N246" s="14"/>
    </row>
    <row r="247" spans="1:21" s="15" customFormat="1" ht="16.5" x14ac:dyDescent="0.2">
      <c r="A247" s="32"/>
      <c r="B247" s="32"/>
      <c r="C247" s="33"/>
      <c r="D247" s="32"/>
      <c r="E247" s="32"/>
      <c r="F247" s="32"/>
      <c r="G247" s="34"/>
      <c r="H247" s="32"/>
      <c r="I247" s="32"/>
      <c r="J247" s="32"/>
      <c r="K247" s="97"/>
      <c r="L247" s="113"/>
      <c r="M247" s="113"/>
      <c r="N247" s="14"/>
    </row>
    <row r="248" spans="1:21" s="15" customFormat="1" ht="30" customHeight="1" x14ac:dyDescent="0.2">
      <c r="A248" s="140" t="s">
        <v>1554</v>
      </c>
      <c r="B248" s="149"/>
      <c r="C248" s="150"/>
      <c r="D248" s="150"/>
      <c r="E248" s="167"/>
      <c r="F248" s="167"/>
      <c r="G248" s="167"/>
      <c r="H248" s="167"/>
      <c r="I248" s="150"/>
      <c r="J248" s="150"/>
      <c r="K248" s="150"/>
      <c r="L248" s="150"/>
      <c r="M248" s="151"/>
      <c r="N248" s="14"/>
    </row>
    <row r="249" spans="1:21" s="15" customFormat="1" ht="48" customHeight="1" x14ac:dyDescent="0.2">
      <c r="A249" s="49" t="s">
        <v>1552</v>
      </c>
      <c r="B249" s="49" t="s">
        <v>1383</v>
      </c>
      <c r="C249" s="49" t="s">
        <v>1385</v>
      </c>
      <c r="D249" s="49">
        <v>5150017011</v>
      </c>
      <c r="E249" s="49" t="s">
        <v>1386</v>
      </c>
      <c r="F249" s="49" t="s">
        <v>1387</v>
      </c>
      <c r="G249" s="17">
        <v>42709</v>
      </c>
      <c r="H249" s="49" t="s">
        <v>191</v>
      </c>
      <c r="I249" s="49" t="s">
        <v>1388</v>
      </c>
      <c r="J249" s="16" t="s">
        <v>708</v>
      </c>
      <c r="K249" s="49" t="s">
        <v>38</v>
      </c>
      <c r="L249" s="18">
        <v>13998.88</v>
      </c>
      <c r="M249" s="56">
        <v>349.97</v>
      </c>
      <c r="N249" s="52"/>
      <c r="O249" s="48"/>
      <c r="P249" s="48"/>
      <c r="Q249" s="48"/>
      <c r="R249" s="48"/>
      <c r="S249" s="48"/>
      <c r="T249" s="48"/>
      <c r="U249" s="48"/>
    </row>
    <row r="250" spans="1:21" s="15" customFormat="1" ht="48" customHeight="1" x14ac:dyDescent="0.2">
      <c r="A250" s="49" t="s">
        <v>1552</v>
      </c>
      <c r="B250" s="49" t="s">
        <v>1383</v>
      </c>
      <c r="C250" s="49" t="s">
        <v>1385</v>
      </c>
      <c r="D250" s="49">
        <v>5150017012</v>
      </c>
      <c r="E250" s="49" t="s">
        <v>1386</v>
      </c>
      <c r="F250" s="49" t="s">
        <v>1387</v>
      </c>
      <c r="G250" s="17">
        <v>42709</v>
      </c>
      <c r="H250" s="49" t="s">
        <v>191</v>
      </c>
      <c r="I250" s="49" t="s">
        <v>1388</v>
      </c>
      <c r="J250" s="16" t="s">
        <v>708</v>
      </c>
      <c r="K250" s="49" t="s">
        <v>38</v>
      </c>
      <c r="L250" s="18">
        <v>13998.88</v>
      </c>
      <c r="M250" s="56">
        <v>349.97</v>
      </c>
      <c r="N250" s="52"/>
      <c r="O250" s="48"/>
      <c r="P250" s="48"/>
      <c r="Q250" s="48"/>
      <c r="R250" s="48"/>
      <c r="S250" s="48"/>
      <c r="T250" s="48"/>
      <c r="U250" s="48"/>
    </row>
    <row r="251" spans="1:21" s="15" customFormat="1" ht="48" customHeight="1" x14ac:dyDescent="0.2">
      <c r="A251" s="49" t="s">
        <v>1552</v>
      </c>
      <c r="B251" s="49" t="s">
        <v>1383</v>
      </c>
      <c r="C251" s="49" t="s">
        <v>1385</v>
      </c>
      <c r="D251" s="49">
        <v>5150017013</v>
      </c>
      <c r="E251" s="49" t="s">
        <v>1386</v>
      </c>
      <c r="F251" s="49" t="s">
        <v>1387</v>
      </c>
      <c r="G251" s="17">
        <v>42709</v>
      </c>
      <c r="H251" s="49" t="s">
        <v>191</v>
      </c>
      <c r="I251" s="49" t="s">
        <v>1388</v>
      </c>
      <c r="J251" s="16" t="s">
        <v>708</v>
      </c>
      <c r="K251" s="49" t="s">
        <v>38</v>
      </c>
      <c r="L251" s="18">
        <v>13998.88</v>
      </c>
      <c r="M251" s="56">
        <v>349.97</v>
      </c>
      <c r="N251" s="52"/>
      <c r="O251" s="48"/>
      <c r="P251" s="48"/>
      <c r="Q251" s="48"/>
      <c r="R251" s="48"/>
      <c r="S251" s="48"/>
      <c r="T251" s="48"/>
      <c r="U251" s="48"/>
    </row>
    <row r="252" spans="1:21" s="15" customFormat="1" ht="48" customHeight="1" x14ac:dyDescent="0.2">
      <c r="A252" s="49" t="s">
        <v>1552</v>
      </c>
      <c r="B252" s="49" t="s">
        <v>1383</v>
      </c>
      <c r="C252" s="49" t="s">
        <v>1385</v>
      </c>
      <c r="D252" s="49">
        <v>5150017014</v>
      </c>
      <c r="E252" s="49" t="s">
        <v>1386</v>
      </c>
      <c r="F252" s="49" t="s">
        <v>1387</v>
      </c>
      <c r="G252" s="17">
        <v>42709</v>
      </c>
      <c r="H252" s="49" t="s">
        <v>191</v>
      </c>
      <c r="I252" s="49" t="s">
        <v>1388</v>
      </c>
      <c r="J252" s="16" t="s">
        <v>708</v>
      </c>
      <c r="K252" s="49" t="s">
        <v>38</v>
      </c>
      <c r="L252" s="18">
        <v>13998.88</v>
      </c>
      <c r="M252" s="56">
        <v>349.97</v>
      </c>
      <c r="N252" s="52"/>
      <c r="O252" s="48"/>
      <c r="P252" s="48"/>
      <c r="Q252" s="48"/>
      <c r="R252" s="48"/>
      <c r="S252" s="48"/>
      <c r="T252" s="48"/>
      <c r="U252" s="48"/>
    </row>
    <row r="253" spans="1:21" s="15" customFormat="1" ht="48" customHeight="1" x14ac:dyDescent="0.2">
      <c r="A253" s="49" t="s">
        <v>1552</v>
      </c>
      <c r="B253" s="49" t="s">
        <v>1383</v>
      </c>
      <c r="C253" s="49" t="s">
        <v>1385</v>
      </c>
      <c r="D253" s="49">
        <v>5150017015</v>
      </c>
      <c r="E253" s="49" t="s">
        <v>1386</v>
      </c>
      <c r="F253" s="49" t="s">
        <v>1387</v>
      </c>
      <c r="G253" s="17">
        <v>42709</v>
      </c>
      <c r="H253" s="49" t="s">
        <v>191</v>
      </c>
      <c r="I253" s="49" t="s">
        <v>1388</v>
      </c>
      <c r="J253" s="16" t="s">
        <v>708</v>
      </c>
      <c r="K253" s="49" t="s">
        <v>38</v>
      </c>
      <c r="L253" s="18">
        <v>13998.88</v>
      </c>
      <c r="M253" s="56">
        <v>349.97</v>
      </c>
      <c r="N253" s="52"/>
      <c r="O253" s="48"/>
      <c r="P253" s="48"/>
      <c r="Q253" s="48"/>
      <c r="R253" s="48"/>
      <c r="S253" s="48"/>
      <c r="T253" s="48"/>
      <c r="U253" s="48"/>
    </row>
    <row r="254" spans="1:21" s="15" customFormat="1" ht="48" customHeight="1" x14ac:dyDescent="0.2">
      <c r="A254" s="49" t="s">
        <v>1552</v>
      </c>
      <c r="B254" s="49" t="s">
        <v>1383</v>
      </c>
      <c r="C254" s="49" t="s">
        <v>1385</v>
      </c>
      <c r="D254" s="49">
        <v>5150017016</v>
      </c>
      <c r="E254" s="49" t="s">
        <v>1386</v>
      </c>
      <c r="F254" s="49" t="s">
        <v>1387</v>
      </c>
      <c r="G254" s="17">
        <v>42709</v>
      </c>
      <c r="H254" s="49" t="s">
        <v>191</v>
      </c>
      <c r="I254" s="49" t="s">
        <v>1388</v>
      </c>
      <c r="J254" s="16" t="s">
        <v>708</v>
      </c>
      <c r="K254" s="49" t="s">
        <v>38</v>
      </c>
      <c r="L254" s="18">
        <v>13998.88</v>
      </c>
      <c r="M254" s="56">
        <v>349.97</v>
      </c>
      <c r="N254" s="52"/>
      <c r="O254" s="48"/>
      <c r="P254" s="48"/>
      <c r="Q254" s="48"/>
      <c r="R254" s="48"/>
      <c r="S254" s="48"/>
      <c r="T254" s="48"/>
      <c r="U254" s="48"/>
    </row>
    <row r="255" spans="1:21" s="15" customFormat="1" ht="48" customHeight="1" x14ac:dyDescent="0.2">
      <c r="A255" s="49" t="s">
        <v>1552</v>
      </c>
      <c r="B255" s="49" t="s">
        <v>1383</v>
      </c>
      <c r="C255" s="49" t="s">
        <v>1385</v>
      </c>
      <c r="D255" s="49">
        <v>5150017017</v>
      </c>
      <c r="E255" s="49" t="s">
        <v>1386</v>
      </c>
      <c r="F255" s="49" t="s">
        <v>1387</v>
      </c>
      <c r="G255" s="17">
        <v>42709</v>
      </c>
      <c r="H255" s="49" t="s">
        <v>191</v>
      </c>
      <c r="I255" s="49" t="s">
        <v>1388</v>
      </c>
      <c r="J255" s="16" t="s">
        <v>708</v>
      </c>
      <c r="K255" s="49" t="s">
        <v>38</v>
      </c>
      <c r="L255" s="18">
        <v>13998.88</v>
      </c>
      <c r="M255" s="56">
        <v>349.97</v>
      </c>
      <c r="N255" s="52"/>
      <c r="O255" s="48"/>
      <c r="P255" s="48"/>
      <c r="Q255" s="48"/>
      <c r="R255" s="48"/>
      <c r="S255" s="48"/>
      <c r="T255" s="48"/>
      <c r="U255" s="48"/>
    </row>
    <row r="256" spans="1:21" s="15" customFormat="1" ht="48" customHeight="1" x14ac:dyDescent="0.2">
      <c r="A256" s="49" t="s">
        <v>1552</v>
      </c>
      <c r="B256" s="49" t="s">
        <v>1383</v>
      </c>
      <c r="C256" s="49" t="s">
        <v>1385</v>
      </c>
      <c r="D256" s="49">
        <v>5150017018</v>
      </c>
      <c r="E256" s="49" t="s">
        <v>1386</v>
      </c>
      <c r="F256" s="49" t="s">
        <v>1387</v>
      </c>
      <c r="G256" s="17">
        <v>42709</v>
      </c>
      <c r="H256" s="49" t="s">
        <v>191</v>
      </c>
      <c r="I256" s="49" t="s">
        <v>1388</v>
      </c>
      <c r="J256" s="16" t="s">
        <v>708</v>
      </c>
      <c r="K256" s="49" t="s">
        <v>38</v>
      </c>
      <c r="L256" s="18">
        <v>13998.88</v>
      </c>
      <c r="M256" s="56">
        <v>349.97</v>
      </c>
      <c r="N256" s="52"/>
      <c r="O256" s="48"/>
      <c r="P256" s="48"/>
      <c r="Q256" s="48"/>
      <c r="R256" s="48"/>
      <c r="S256" s="48"/>
      <c r="T256" s="48"/>
      <c r="U256" s="48"/>
    </row>
    <row r="257" spans="1:21" s="15" customFormat="1" ht="48" customHeight="1" x14ac:dyDescent="0.2">
      <c r="A257" s="49" t="s">
        <v>1552</v>
      </c>
      <c r="B257" s="49" t="s">
        <v>1383</v>
      </c>
      <c r="C257" s="49" t="s">
        <v>1385</v>
      </c>
      <c r="D257" s="49">
        <v>5150017019</v>
      </c>
      <c r="E257" s="49" t="s">
        <v>1386</v>
      </c>
      <c r="F257" s="49" t="s">
        <v>1387</v>
      </c>
      <c r="G257" s="17">
        <v>42709</v>
      </c>
      <c r="H257" s="49" t="s">
        <v>191</v>
      </c>
      <c r="I257" s="49" t="s">
        <v>1388</v>
      </c>
      <c r="J257" s="16" t="s">
        <v>708</v>
      </c>
      <c r="K257" s="49" t="s">
        <v>38</v>
      </c>
      <c r="L257" s="18">
        <v>13998.88</v>
      </c>
      <c r="M257" s="56">
        <v>349.97</v>
      </c>
      <c r="N257" s="52"/>
      <c r="O257" s="48"/>
      <c r="P257" s="48"/>
      <c r="Q257" s="48"/>
      <c r="R257" s="48"/>
      <c r="S257" s="48"/>
      <c r="T257" s="48"/>
      <c r="U257" s="48"/>
    </row>
    <row r="258" spans="1:21" s="15" customFormat="1" ht="48" customHeight="1" x14ac:dyDescent="0.2">
      <c r="A258" s="49" t="s">
        <v>1552</v>
      </c>
      <c r="B258" s="49" t="s">
        <v>1383</v>
      </c>
      <c r="C258" s="49" t="s">
        <v>1385</v>
      </c>
      <c r="D258" s="49">
        <v>5150017020</v>
      </c>
      <c r="E258" s="49" t="s">
        <v>1386</v>
      </c>
      <c r="F258" s="49" t="s">
        <v>1387</v>
      </c>
      <c r="G258" s="17">
        <v>42709</v>
      </c>
      <c r="H258" s="49" t="s">
        <v>191</v>
      </c>
      <c r="I258" s="49" t="s">
        <v>1388</v>
      </c>
      <c r="J258" s="16" t="s">
        <v>708</v>
      </c>
      <c r="K258" s="49" t="s">
        <v>38</v>
      </c>
      <c r="L258" s="18">
        <v>13998.88</v>
      </c>
      <c r="M258" s="56">
        <v>349.97</v>
      </c>
      <c r="N258" s="52"/>
      <c r="O258" s="48"/>
      <c r="P258" s="48"/>
      <c r="Q258" s="48"/>
      <c r="R258" s="48"/>
      <c r="S258" s="48"/>
      <c r="T258" s="48"/>
      <c r="U258" s="48"/>
    </row>
    <row r="259" spans="1:21" s="15" customFormat="1" ht="48" customHeight="1" x14ac:dyDescent="0.2">
      <c r="A259" s="49" t="s">
        <v>1552</v>
      </c>
      <c r="B259" s="49" t="s">
        <v>1383</v>
      </c>
      <c r="C259" s="49" t="s">
        <v>1385</v>
      </c>
      <c r="D259" s="49">
        <v>5150017021</v>
      </c>
      <c r="E259" s="49" t="s">
        <v>1386</v>
      </c>
      <c r="F259" s="49" t="s">
        <v>1387</v>
      </c>
      <c r="G259" s="17">
        <v>42709</v>
      </c>
      <c r="H259" s="49" t="s">
        <v>191</v>
      </c>
      <c r="I259" s="49" t="s">
        <v>1388</v>
      </c>
      <c r="J259" s="16" t="s">
        <v>708</v>
      </c>
      <c r="K259" s="49" t="s">
        <v>38</v>
      </c>
      <c r="L259" s="18">
        <v>13998.88</v>
      </c>
      <c r="M259" s="56">
        <v>349.97</v>
      </c>
      <c r="N259" s="52"/>
      <c r="O259" s="48"/>
      <c r="P259" s="48"/>
      <c r="Q259" s="48"/>
      <c r="R259" s="48"/>
      <c r="S259" s="48"/>
      <c r="T259" s="48"/>
      <c r="U259" s="48"/>
    </row>
    <row r="260" spans="1:21" s="15" customFormat="1" ht="48" customHeight="1" x14ac:dyDescent="0.2">
      <c r="A260" s="49" t="s">
        <v>1552</v>
      </c>
      <c r="B260" s="49" t="s">
        <v>1383</v>
      </c>
      <c r="C260" s="49" t="s">
        <v>1385</v>
      </c>
      <c r="D260" s="49">
        <v>5150017022</v>
      </c>
      <c r="E260" s="49" t="s">
        <v>1386</v>
      </c>
      <c r="F260" s="49" t="s">
        <v>1387</v>
      </c>
      <c r="G260" s="17">
        <v>42709</v>
      </c>
      <c r="H260" s="49" t="s">
        <v>191</v>
      </c>
      <c r="I260" s="49" t="s">
        <v>1388</v>
      </c>
      <c r="J260" s="16" t="s">
        <v>708</v>
      </c>
      <c r="K260" s="49" t="s">
        <v>38</v>
      </c>
      <c r="L260" s="18">
        <v>13998.88</v>
      </c>
      <c r="M260" s="56">
        <v>349.97</v>
      </c>
      <c r="N260" s="52"/>
      <c r="O260" s="48"/>
      <c r="P260" s="48"/>
      <c r="Q260" s="48"/>
      <c r="R260" s="48"/>
      <c r="S260" s="48"/>
      <c r="T260" s="48"/>
      <c r="U260" s="48"/>
    </row>
    <row r="261" spans="1:21" s="15" customFormat="1" ht="48" customHeight="1" x14ac:dyDescent="0.2">
      <c r="A261" s="49" t="s">
        <v>1552</v>
      </c>
      <c r="B261" s="49" t="s">
        <v>1383</v>
      </c>
      <c r="C261" s="49" t="s">
        <v>1385</v>
      </c>
      <c r="D261" s="49">
        <v>5150017023</v>
      </c>
      <c r="E261" s="49" t="s">
        <v>1386</v>
      </c>
      <c r="F261" s="49" t="s">
        <v>1387</v>
      </c>
      <c r="G261" s="17">
        <v>42709</v>
      </c>
      <c r="H261" s="49" t="s">
        <v>191</v>
      </c>
      <c r="I261" s="49" t="s">
        <v>1388</v>
      </c>
      <c r="J261" s="16" t="s">
        <v>708</v>
      </c>
      <c r="K261" s="49" t="s">
        <v>38</v>
      </c>
      <c r="L261" s="18">
        <v>13998.88</v>
      </c>
      <c r="M261" s="56">
        <v>349.97</v>
      </c>
      <c r="N261" s="52"/>
      <c r="O261" s="48"/>
      <c r="P261" s="48"/>
      <c r="Q261" s="48"/>
      <c r="R261" s="48"/>
      <c r="S261" s="48"/>
      <c r="T261" s="48"/>
      <c r="U261" s="48"/>
    </row>
    <row r="262" spans="1:21" s="15" customFormat="1" ht="48" customHeight="1" x14ac:dyDescent="0.2">
      <c r="A262" s="49" t="s">
        <v>1552</v>
      </c>
      <c r="B262" s="49" t="s">
        <v>1383</v>
      </c>
      <c r="C262" s="49" t="s">
        <v>1385</v>
      </c>
      <c r="D262" s="49">
        <v>5150017024</v>
      </c>
      <c r="E262" s="49" t="s">
        <v>1386</v>
      </c>
      <c r="F262" s="49" t="s">
        <v>1387</v>
      </c>
      <c r="G262" s="17">
        <v>42709</v>
      </c>
      <c r="H262" s="49" t="s">
        <v>191</v>
      </c>
      <c r="I262" s="49" t="s">
        <v>1388</v>
      </c>
      <c r="J262" s="16" t="s">
        <v>708</v>
      </c>
      <c r="K262" s="49" t="s">
        <v>38</v>
      </c>
      <c r="L262" s="18">
        <v>13998.88</v>
      </c>
      <c r="M262" s="56">
        <v>349.97</v>
      </c>
      <c r="N262" s="52"/>
      <c r="O262" s="48"/>
      <c r="P262" s="48"/>
      <c r="Q262" s="48"/>
      <c r="R262" s="48"/>
      <c r="S262" s="48"/>
      <c r="T262" s="48"/>
      <c r="U262" s="48"/>
    </row>
    <row r="263" spans="1:21" s="15" customFormat="1" ht="48" customHeight="1" x14ac:dyDescent="0.2">
      <c r="A263" s="49" t="s">
        <v>1552</v>
      </c>
      <c r="B263" s="49" t="s">
        <v>1383</v>
      </c>
      <c r="C263" s="49" t="s">
        <v>1385</v>
      </c>
      <c r="D263" s="49">
        <v>5150017025</v>
      </c>
      <c r="E263" s="49" t="s">
        <v>1386</v>
      </c>
      <c r="F263" s="49" t="s">
        <v>1387</v>
      </c>
      <c r="G263" s="17">
        <v>42709</v>
      </c>
      <c r="H263" s="49" t="s">
        <v>191</v>
      </c>
      <c r="I263" s="49" t="s">
        <v>1388</v>
      </c>
      <c r="J263" s="16" t="s">
        <v>708</v>
      </c>
      <c r="K263" s="49" t="s">
        <v>38</v>
      </c>
      <c r="L263" s="18">
        <v>13998.88</v>
      </c>
      <c r="M263" s="56">
        <v>349.97</v>
      </c>
      <c r="N263" s="52"/>
      <c r="O263" s="48"/>
      <c r="P263" s="48"/>
      <c r="Q263" s="48"/>
      <c r="R263" s="48"/>
      <c r="S263" s="48"/>
      <c r="T263" s="48"/>
      <c r="U263" s="48"/>
    </row>
    <row r="264" spans="1:21" s="15" customFormat="1" ht="48" customHeight="1" x14ac:dyDescent="0.2">
      <c r="A264" s="49" t="s">
        <v>1552</v>
      </c>
      <c r="B264" s="49" t="s">
        <v>1383</v>
      </c>
      <c r="C264" s="49" t="s">
        <v>1385</v>
      </c>
      <c r="D264" s="49">
        <v>5150017026</v>
      </c>
      <c r="E264" s="49" t="s">
        <v>1386</v>
      </c>
      <c r="F264" s="49" t="s">
        <v>1387</v>
      </c>
      <c r="G264" s="17">
        <v>42709</v>
      </c>
      <c r="H264" s="49" t="s">
        <v>191</v>
      </c>
      <c r="I264" s="49" t="s">
        <v>1388</v>
      </c>
      <c r="J264" s="16" t="s">
        <v>708</v>
      </c>
      <c r="K264" s="49" t="s">
        <v>38</v>
      </c>
      <c r="L264" s="18">
        <v>13998.88</v>
      </c>
      <c r="M264" s="56">
        <v>349.97</v>
      </c>
      <c r="N264" s="52"/>
      <c r="O264" s="48"/>
      <c r="P264" s="48"/>
      <c r="Q264" s="48"/>
      <c r="R264" s="48"/>
      <c r="S264" s="48"/>
      <c r="T264" s="48"/>
      <c r="U264" s="48"/>
    </row>
    <row r="265" spans="1:21" s="15" customFormat="1" ht="48" customHeight="1" x14ac:dyDescent="0.2">
      <c r="A265" s="49" t="s">
        <v>1552</v>
      </c>
      <c r="B265" s="49" t="s">
        <v>1383</v>
      </c>
      <c r="C265" s="49" t="s">
        <v>1385</v>
      </c>
      <c r="D265" s="49">
        <v>5150017027</v>
      </c>
      <c r="E265" s="49" t="s">
        <v>1386</v>
      </c>
      <c r="F265" s="49" t="s">
        <v>1387</v>
      </c>
      <c r="G265" s="17">
        <v>42709</v>
      </c>
      <c r="H265" s="49" t="s">
        <v>191</v>
      </c>
      <c r="I265" s="49" t="s">
        <v>1388</v>
      </c>
      <c r="J265" s="16" t="s">
        <v>708</v>
      </c>
      <c r="K265" s="49" t="s">
        <v>38</v>
      </c>
      <c r="L265" s="18">
        <v>13998.88</v>
      </c>
      <c r="M265" s="56">
        <v>349.97</v>
      </c>
      <c r="N265" s="52"/>
      <c r="O265" s="48"/>
      <c r="P265" s="48"/>
      <c r="Q265" s="48"/>
      <c r="R265" s="48"/>
      <c r="S265" s="48"/>
      <c r="T265" s="48"/>
      <c r="U265" s="48"/>
    </row>
    <row r="266" spans="1:21" s="15" customFormat="1" ht="48" customHeight="1" x14ac:dyDescent="0.2">
      <c r="A266" s="49" t="s">
        <v>1552</v>
      </c>
      <c r="B266" s="49" t="s">
        <v>1383</v>
      </c>
      <c r="C266" s="49" t="s">
        <v>1385</v>
      </c>
      <c r="D266" s="49">
        <v>5150017028</v>
      </c>
      <c r="E266" s="49" t="s">
        <v>1386</v>
      </c>
      <c r="F266" s="49" t="s">
        <v>1387</v>
      </c>
      <c r="G266" s="17">
        <v>42709</v>
      </c>
      <c r="H266" s="49" t="s">
        <v>191</v>
      </c>
      <c r="I266" s="49" t="s">
        <v>1388</v>
      </c>
      <c r="J266" s="16" t="s">
        <v>708</v>
      </c>
      <c r="K266" s="49" t="s">
        <v>38</v>
      </c>
      <c r="L266" s="18">
        <v>13998.88</v>
      </c>
      <c r="M266" s="56">
        <v>349.97</v>
      </c>
      <c r="N266" s="52"/>
      <c r="O266" s="48"/>
      <c r="P266" s="48"/>
      <c r="Q266" s="48"/>
      <c r="R266" s="48"/>
      <c r="S266" s="48"/>
      <c r="T266" s="48"/>
      <c r="U266" s="48"/>
    </row>
    <row r="267" spans="1:21" s="15" customFormat="1" ht="48" customHeight="1" x14ac:dyDescent="0.2">
      <c r="A267" s="49" t="s">
        <v>1552</v>
      </c>
      <c r="B267" s="49" t="s">
        <v>1383</v>
      </c>
      <c r="C267" s="49" t="s">
        <v>1385</v>
      </c>
      <c r="D267" s="49">
        <v>5150017029</v>
      </c>
      <c r="E267" s="49" t="s">
        <v>1386</v>
      </c>
      <c r="F267" s="49" t="s">
        <v>1387</v>
      </c>
      <c r="G267" s="17">
        <v>42709</v>
      </c>
      <c r="H267" s="49" t="s">
        <v>191</v>
      </c>
      <c r="I267" s="49" t="s">
        <v>1388</v>
      </c>
      <c r="J267" s="16" t="s">
        <v>708</v>
      </c>
      <c r="K267" s="49" t="s">
        <v>38</v>
      </c>
      <c r="L267" s="18">
        <v>13998.88</v>
      </c>
      <c r="M267" s="56">
        <v>349.97</v>
      </c>
      <c r="N267" s="52"/>
      <c r="O267" s="48"/>
      <c r="P267" s="48"/>
      <c r="Q267" s="48"/>
      <c r="R267" s="48"/>
      <c r="S267" s="48"/>
      <c r="T267" s="48"/>
      <c r="U267" s="48"/>
    </row>
    <row r="268" spans="1:21" s="15" customFormat="1" ht="48" customHeight="1" x14ac:dyDescent="0.2">
      <c r="A268" s="49" t="s">
        <v>1552</v>
      </c>
      <c r="B268" s="49" t="s">
        <v>1383</v>
      </c>
      <c r="C268" s="49" t="s">
        <v>1385</v>
      </c>
      <c r="D268" s="49">
        <v>5150017030</v>
      </c>
      <c r="E268" s="49" t="s">
        <v>1386</v>
      </c>
      <c r="F268" s="49" t="s">
        <v>1387</v>
      </c>
      <c r="G268" s="17">
        <v>42709</v>
      </c>
      <c r="H268" s="49" t="s">
        <v>191</v>
      </c>
      <c r="I268" s="49" t="s">
        <v>1388</v>
      </c>
      <c r="J268" s="16" t="s">
        <v>708</v>
      </c>
      <c r="K268" s="49" t="s">
        <v>38</v>
      </c>
      <c r="L268" s="18">
        <v>13998.88</v>
      </c>
      <c r="M268" s="56">
        <v>349.97</v>
      </c>
      <c r="N268" s="52"/>
      <c r="O268" s="48"/>
      <c r="P268" s="48"/>
      <c r="Q268" s="48"/>
      <c r="R268" s="48"/>
      <c r="S268" s="48"/>
      <c r="T268" s="48"/>
      <c r="U268" s="48"/>
    </row>
    <row r="269" spans="1:21" s="15" customFormat="1" ht="48" customHeight="1" x14ac:dyDescent="0.2">
      <c r="A269" s="49" t="s">
        <v>1552</v>
      </c>
      <c r="B269" s="49" t="s">
        <v>1383</v>
      </c>
      <c r="C269" s="49" t="s">
        <v>1389</v>
      </c>
      <c r="D269" s="49">
        <v>5150018045</v>
      </c>
      <c r="E269" s="49" t="s">
        <v>1386</v>
      </c>
      <c r="F269" s="49" t="s">
        <v>1387</v>
      </c>
      <c r="G269" s="17">
        <v>42709</v>
      </c>
      <c r="H269" s="49" t="s">
        <v>291</v>
      </c>
      <c r="I269" s="49" t="s">
        <v>24</v>
      </c>
      <c r="J269" s="16" t="s">
        <v>708</v>
      </c>
      <c r="K269" s="49" t="s">
        <v>38</v>
      </c>
      <c r="L269" s="18">
        <v>15624.96</v>
      </c>
      <c r="M269" s="56">
        <v>390.62</v>
      </c>
      <c r="N269" s="52"/>
      <c r="O269" s="48"/>
      <c r="P269" s="48"/>
      <c r="Q269" s="48"/>
      <c r="R269" s="48"/>
      <c r="S269" s="48"/>
      <c r="T269" s="48"/>
      <c r="U269" s="48"/>
    </row>
    <row r="270" spans="1:21" s="15" customFormat="1" ht="48" customHeight="1" x14ac:dyDescent="0.2">
      <c r="A270" s="49" t="s">
        <v>1552</v>
      </c>
      <c r="B270" s="49" t="s">
        <v>1383</v>
      </c>
      <c r="C270" s="49" t="s">
        <v>1389</v>
      </c>
      <c r="D270" s="49">
        <v>5150018046</v>
      </c>
      <c r="E270" s="49" t="s">
        <v>1386</v>
      </c>
      <c r="F270" s="49" t="s">
        <v>1387</v>
      </c>
      <c r="G270" s="17">
        <v>42709</v>
      </c>
      <c r="H270" s="49" t="s">
        <v>291</v>
      </c>
      <c r="I270" s="49" t="s">
        <v>24</v>
      </c>
      <c r="J270" s="16" t="s">
        <v>708</v>
      </c>
      <c r="K270" s="49" t="s">
        <v>38</v>
      </c>
      <c r="L270" s="18">
        <v>15624.96</v>
      </c>
      <c r="M270" s="56">
        <v>390.62</v>
      </c>
      <c r="N270" s="52"/>
      <c r="O270" s="48"/>
      <c r="P270" s="48"/>
      <c r="Q270" s="48"/>
      <c r="R270" s="48"/>
      <c r="S270" s="48"/>
      <c r="T270" s="48"/>
      <c r="U270" s="48"/>
    </row>
    <row r="271" spans="1:21" s="15" customFormat="1" ht="48" customHeight="1" x14ac:dyDescent="0.2">
      <c r="A271" s="49" t="s">
        <v>1552</v>
      </c>
      <c r="B271" s="49" t="s">
        <v>1383</v>
      </c>
      <c r="C271" s="49" t="s">
        <v>1389</v>
      </c>
      <c r="D271" s="49">
        <v>5150018047</v>
      </c>
      <c r="E271" s="49" t="s">
        <v>1386</v>
      </c>
      <c r="F271" s="49" t="s">
        <v>1387</v>
      </c>
      <c r="G271" s="17">
        <v>42709</v>
      </c>
      <c r="H271" s="49" t="s">
        <v>291</v>
      </c>
      <c r="I271" s="49" t="s">
        <v>24</v>
      </c>
      <c r="J271" s="16" t="s">
        <v>708</v>
      </c>
      <c r="K271" s="49" t="s">
        <v>38</v>
      </c>
      <c r="L271" s="18">
        <v>15624.96</v>
      </c>
      <c r="M271" s="56">
        <v>390.62</v>
      </c>
      <c r="N271" s="52"/>
      <c r="O271" s="48"/>
      <c r="P271" s="48"/>
      <c r="Q271" s="48"/>
      <c r="R271" s="48"/>
      <c r="S271" s="48"/>
      <c r="T271" s="48"/>
      <c r="U271" s="48"/>
    </row>
    <row r="272" spans="1:21" s="15" customFormat="1" ht="48" customHeight="1" x14ac:dyDescent="0.2">
      <c r="A272" s="49" t="s">
        <v>1552</v>
      </c>
      <c r="B272" s="49" t="s">
        <v>1383</v>
      </c>
      <c r="C272" s="49" t="s">
        <v>1389</v>
      </c>
      <c r="D272" s="49">
        <v>5150018048</v>
      </c>
      <c r="E272" s="49" t="s">
        <v>1386</v>
      </c>
      <c r="F272" s="49" t="s">
        <v>1387</v>
      </c>
      <c r="G272" s="17">
        <v>42709</v>
      </c>
      <c r="H272" s="49" t="s">
        <v>291</v>
      </c>
      <c r="I272" s="49" t="s">
        <v>24</v>
      </c>
      <c r="J272" s="16" t="s">
        <v>708</v>
      </c>
      <c r="K272" s="49" t="s">
        <v>38</v>
      </c>
      <c r="L272" s="18">
        <v>15624.96</v>
      </c>
      <c r="M272" s="56">
        <v>390.62</v>
      </c>
      <c r="N272" s="52"/>
      <c r="O272" s="48"/>
      <c r="P272" s="48"/>
      <c r="Q272" s="48"/>
      <c r="R272" s="48"/>
      <c r="S272" s="48"/>
      <c r="T272" s="48"/>
      <c r="U272" s="48"/>
    </row>
    <row r="273" spans="1:21" s="15" customFormat="1" ht="48" customHeight="1" x14ac:dyDescent="0.2">
      <c r="A273" s="49" t="s">
        <v>1552</v>
      </c>
      <c r="B273" s="49" t="s">
        <v>1383</v>
      </c>
      <c r="C273" s="49" t="s">
        <v>1389</v>
      </c>
      <c r="D273" s="49">
        <v>5150018049</v>
      </c>
      <c r="E273" s="49" t="s">
        <v>1386</v>
      </c>
      <c r="F273" s="49" t="s">
        <v>1387</v>
      </c>
      <c r="G273" s="17">
        <v>42709</v>
      </c>
      <c r="H273" s="49" t="s">
        <v>291</v>
      </c>
      <c r="I273" s="49" t="s">
        <v>24</v>
      </c>
      <c r="J273" s="16" t="s">
        <v>708</v>
      </c>
      <c r="K273" s="49" t="s">
        <v>38</v>
      </c>
      <c r="L273" s="18">
        <v>15624.96</v>
      </c>
      <c r="M273" s="56">
        <v>390.62</v>
      </c>
      <c r="N273" s="52"/>
      <c r="O273" s="48"/>
      <c r="P273" s="48"/>
      <c r="Q273" s="48"/>
      <c r="R273" s="48"/>
      <c r="S273" s="48"/>
      <c r="T273" s="48"/>
      <c r="U273" s="48"/>
    </row>
    <row r="274" spans="1:21" s="15" customFormat="1" ht="48" customHeight="1" x14ac:dyDescent="0.2">
      <c r="A274" s="49" t="s">
        <v>1552</v>
      </c>
      <c r="B274" s="49" t="s">
        <v>1383</v>
      </c>
      <c r="C274" s="49" t="s">
        <v>1389</v>
      </c>
      <c r="D274" s="49">
        <v>5150018050</v>
      </c>
      <c r="E274" s="49" t="s">
        <v>1386</v>
      </c>
      <c r="F274" s="49" t="s">
        <v>1387</v>
      </c>
      <c r="G274" s="17">
        <v>42709</v>
      </c>
      <c r="H274" s="49" t="s">
        <v>291</v>
      </c>
      <c r="I274" s="49" t="s">
        <v>24</v>
      </c>
      <c r="J274" s="16" t="s">
        <v>708</v>
      </c>
      <c r="K274" s="49" t="s">
        <v>38</v>
      </c>
      <c r="L274" s="18">
        <v>15624.96</v>
      </c>
      <c r="M274" s="56">
        <v>390.62</v>
      </c>
      <c r="N274" s="52"/>
      <c r="O274" s="48"/>
      <c r="P274" s="48"/>
      <c r="Q274" s="48"/>
      <c r="R274" s="48"/>
      <c r="S274" s="48"/>
      <c r="T274" s="48"/>
      <c r="U274" s="48"/>
    </row>
    <row r="275" spans="1:21" s="15" customFormat="1" ht="48" customHeight="1" x14ac:dyDescent="0.2">
      <c r="A275" s="49" t="s">
        <v>1552</v>
      </c>
      <c r="B275" s="49" t="s">
        <v>1383</v>
      </c>
      <c r="C275" s="49" t="s">
        <v>1389</v>
      </c>
      <c r="D275" s="49">
        <v>5150018051</v>
      </c>
      <c r="E275" s="49" t="s">
        <v>1386</v>
      </c>
      <c r="F275" s="49" t="s">
        <v>1387</v>
      </c>
      <c r="G275" s="17">
        <v>42709</v>
      </c>
      <c r="H275" s="49" t="s">
        <v>291</v>
      </c>
      <c r="I275" s="49" t="s">
        <v>24</v>
      </c>
      <c r="J275" s="16" t="s">
        <v>708</v>
      </c>
      <c r="K275" s="49" t="s">
        <v>38</v>
      </c>
      <c r="L275" s="18">
        <v>15624.96</v>
      </c>
      <c r="M275" s="56">
        <v>390.62</v>
      </c>
      <c r="N275" s="52"/>
      <c r="O275" s="48"/>
      <c r="P275" s="48"/>
      <c r="Q275" s="48"/>
      <c r="R275" s="48"/>
      <c r="S275" s="48"/>
      <c r="T275" s="48"/>
      <c r="U275" s="48"/>
    </row>
    <row r="276" spans="1:21" s="15" customFormat="1" ht="48" customHeight="1" x14ac:dyDescent="0.2">
      <c r="A276" s="49" t="s">
        <v>1552</v>
      </c>
      <c r="B276" s="49" t="s">
        <v>1383</v>
      </c>
      <c r="C276" s="49" t="s">
        <v>1389</v>
      </c>
      <c r="D276" s="49">
        <v>5150018052</v>
      </c>
      <c r="E276" s="49" t="s">
        <v>1386</v>
      </c>
      <c r="F276" s="49" t="s">
        <v>1387</v>
      </c>
      <c r="G276" s="17">
        <v>42709</v>
      </c>
      <c r="H276" s="49" t="s">
        <v>291</v>
      </c>
      <c r="I276" s="49" t="s">
        <v>24</v>
      </c>
      <c r="J276" s="16" t="s">
        <v>708</v>
      </c>
      <c r="K276" s="49" t="s">
        <v>38</v>
      </c>
      <c r="L276" s="18">
        <v>15624.96</v>
      </c>
      <c r="M276" s="56">
        <v>390.62</v>
      </c>
      <c r="N276" s="52"/>
      <c r="O276" s="48"/>
      <c r="P276" s="48"/>
      <c r="Q276" s="48"/>
      <c r="R276" s="48"/>
      <c r="S276" s="48"/>
      <c r="T276" s="48"/>
      <c r="U276" s="48"/>
    </row>
    <row r="277" spans="1:21" s="15" customFormat="1" ht="48" customHeight="1" x14ac:dyDescent="0.2">
      <c r="A277" s="49" t="s">
        <v>1552</v>
      </c>
      <c r="B277" s="49" t="s">
        <v>1383</v>
      </c>
      <c r="C277" s="49" t="s">
        <v>1390</v>
      </c>
      <c r="D277" s="49">
        <v>5150018053</v>
      </c>
      <c r="E277" s="49" t="s">
        <v>1386</v>
      </c>
      <c r="F277" s="49" t="s">
        <v>1387</v>
      </c>
      <c r="G277" s="17">
        <v>42709</v>
      </c>
      <c r="H277" s="49" t="s">
        <v>191</v>
      </c>
      <c r="I277" s="49" t="s">
        <v>1391</v>
      </c>
      <c r="J277" s="16" t="s">
        <v>708</v>
      </c>
      <c r="K277" s="49" t="s">
        <v>38</v>
      </c>
      <c r="L277" s="18">
        <v>14999.96</v>
      </c>
      <c r="M277" s="56">
        <v>375</v>
      </c>
      <c r="N277" s="52"/>
      <c r="O277" s="48"/>
      <c r="P277" s="48"/>
      <c r="Q277" s="48"/>
      <c r="R277" s="48"/>
      <c r="S277" s="48"/>
      <c r="T277" s="48"/>
      <c r="U277" s="48"/>
    </row>
    <row r="278" spans="1:21" s="15" customFormat="1" ht="48" customHeight="1" x14ac:dyDescent="0.2">
      <c r="A278" s="49" t="s">
        <v>1552</v>
      </c>
      <c r="B278" s="49" t="s">
        <v>1383</v>
      </c>
      <c r="C278" s="49" t="s">
        <v>1390</v>
      </c>
      <c r="D278" s="49">
        <v>5150028001</v>
      </c>
      <c r="E278" s="49" t="s">
        <v>1386</v>
      </c>
      <c r="F278" s="49" t="s">
        <v>1387</v>
      </c>
      <c r="G278" s="17">
        <v>42709</v>
      </c>
      <c r="H278" s="49" t="s">
        <v>191</v>
      </c>
      <c r="I278" s="49" t="s">
        <v>1391</v>
      </c>
      <c r="J278" s="16" t="s">
        <v>708</v>
      </c>
      <c r="K278" s="49" t="s">
        <v>38</v>
      </c>
      <c r="L278" s="18">
        <v>14999.96</v>
      </c>
      <c r="M278" s="56">
        <v>375</v>
      </c>
      <c r="N278" s="52"/>
      <c r="O278" s="48"/>
      <c r="P278" s="48"/>
      <c r="Q278" s="48"/>
      <c r="R278" s="48"/>
      <c r="S278" s="48"/>
      <c r="T278" s="48"/>
      <c r="U278" s="48"/>
    </row>
    <row r="279" spans="1:21" s="15" customFormat="1" ht="48" customHeight="1" x14ac:dyDescent="0.2">
      <c r="A279" s="49" t="s">
        <v>1552</v>
      </c>
      <c r="B279" s="49" t="s">
        <v>1383</v>
      </c>
      <c r="C279" s="49" t="s">
        <v>1390</v>
      </c>
      <c r="D279" s="49">
        <v>5150028002</v>
      </c>
      <c r="E279" s="49" t="s">
        <v>1386</v>
      </c>
      <c r="F279" s="49" t="s">
        <v>1387</v>
      </c>
      <c r="G279" s="17">
        <v>42709</v>
      </c>
      <c r="H279" s="49" t="s">
        <v>191</v>
      </c>
      <c r="I279" s="49" t="s">
        <v>1391</v>
      </c>
      <c r="J279" s="16" t="s">
        <v>708</v>
      </c>
      <c r="K279" s="49" t="s">
        <v>38</v>
      </c>
      <c r="L279" s="18">
        <v>14999.96</v>
      </c>
      <c r="M279" s="56">
        <v>375</v>
      </c>
      <c r="N279" s="52"/>
      <c r="O279" s="48"/>
      <c r="P279" s="48"/>
      <c r="Q279" s="48"/>
      <c r="R279" s="48"/>
      <c r="S279" s="48"/>
      <c r="T279" s="48"/>
      <c r="U279" s="48"/>
    </row>
    <row r="280" spans="1:21" s="15" customFormat="1" ht="48" customHeight="1" x14ac:dyDescent="0.2">
      <c r="A280" s="49" t="s">
        <v>1552</v>
      </c>
      <c r="B280" s="49" t="s">
        <v>1383</v>
      </c>
      <c r="C280" s="49" t="s">
        <v>1390</v>
      </c>
      <c r="D280" s="49">
        <v>5150028003</v>
      </c>
      <c r="E280" s="49" t="s">
        <v>1386</v>
      </c>
      <c r="F280" s="49" t="s">
        <v>1387</v>
      </c>
      <c r="G280" s="17">
        <v>42709</v>
      </c>
      <c r="H280" s="49" t="s">
        <v>191</v>
      </c>
      <c r="I280" s="49" t="s">
        <v>1391</v>
      </c>
      <c r="J280" s="16" t="s">
        <v>708</v>
      </c>
      <c r="K280" s="49" t="s">
        <v>38</v>
      </c>
      <c r="L280" s="18">
        <v>14999.96</v>
      </c>
      <c r="M280" s="56">
        <v>375</v>
      </c>
      <c r="N280" s="52"/>
      <c r="O280" s="48"/>
      <c r="P280" s="48"/>
      <c r="Q280" s="48"/>
      <c r="R280" s="48"/>
      <c r="S280" s="48"/>
      <c r="T280" s="48"/>
      <c r="U280" s="48"/>
    </row>
    <row r="281" spans="1:21" s="15" customFormat="1" ht="48" customHeight="1" x14ac:dyDescent="0.2">
      <c r="A281" s="49" t="s">
        <v>1552</v>
      </c>
      <c r="B281" s="49" t="s">
        <v>1383</v>
      </c>
      <c r="C281" s="49" t="s">
        <v>1390</v>
      </c>
      <c r="D281" s="49">
        <v>5150028004</v>
      </c>
      <c r="E281" s="49" t="s">
        <v>1386</v>
      </c>
      <c r="F281" s="49" t="s">
        <v>1387</v>
      </c>
      <c r="G281" s="17">
        <v>42709</v>
      </c>
      <c r="H281" s="49" t="s">
        <v>191</v>
      </c>
      <c r="I281" s="49" t="s">
        <v>1391</v>
      </c>
      <c r="J281" s="16" t="s">
        <v>708</v>
      </c>
      <c r="K281" s="49" t="s">
        <v>38</v>
      </c>
      <c r="L281" s="18">
        <v>14999.96</v>
      </c>
      <c r="M281" s="56">
        <v>375</v>
      </c>
      <c r="N281" s="52"/>
      <c r="O281" s="48"/>
      <c r="P281" s="48"/>
      <c r="Q281" s="48"/>
      <c r="R281" s="48"/>
      <c r="S281" s="48"/>
      <c r="T281" s="48"/>
      <c r="U281" s="48"/>
    </row>
    <row r="282" spans="1:21" s="15" customFormat="1" ht="48" customHeight="1" x14ac:dyDescent="0.2">
      <c r="A282" s="49" t="s">
        <v>1552</v>
      </c>
      <c r="B282" s="49" t="s">
        <v>1383</v>
      </c>
      <c r="C282" s="49" t="s">
        <v>1390</v>
      </c>
      <c r="D282" s="49">
        <v>5150028005</v>
      </c>
      <c r="E282" s="49" t="s">
        <v>1386</v>
      </c>
      <c r="F282" s="49" t="s">
        <v>1387</v>
      </c>
      <c r="G282" s="17">
        <v>42709</v>
      </c>
      <c r="H282" s="49" t="s">
        <v>191</v>
      </c>
      <c r="I282" s="49" t="s">
        <v>1391</v>
      </c>
      <c r="J282" s="16" t="s">
        <v>708</v>
      </c>
      <c r="K282" s="49" t="s">
        <v>38</v>
      </c>
      <c r="L282" s="18">
        <v>14999.96</v>
      </c>
      <c r="M282" s="56">
        <v>375</v>
      </c>
      <c r="N282" s="52"/>
      <c r="O282" s="48"/>
      <c r="P282" s="48"/>
      <c r="Q282" s="48"/>
      <c r="R282" s="48"/>
      <c r="S282" s="48"/>
      <c r="T282" s="48"/>
      <c r="U282" s="48"/>
    </row>
    <row r="283" spans="1:21" s="15" customFormat="1" ht="48" customHeight="1" x14ac:dyDescent="0.2">
      <c r="A283" s="49" t="s">
        <v>1552</v>
      </c>
      <c r="B283" s="49" t="s">
        <v>1383</v>
      </c>
      <c r="C283" s="49" t="s">
        <v>1390</v>
      </c>
      <c r="D283" s="49">
        <v>5150028006</v>
      </c>
      <c r="E283" s="49" t="s">
        <v>1386</v>
      </c>
      <c r="F283" s="49" t="s">
        <v>1387</v>
      </c>
      <c r="G283" s="17">
        <v>42709</v>
      </c>
      <c r="H283" s="49" t="s">
        <v>191</v>
      </c>
      <c r="I283" s="49" t="s">
        <v>1391</v>
      </c>
      <c r="J283" s="16" t="s">
        <v>708</v>
      </c>
      <c r="K283" s="49" t="s">
        <v>38</v>
      </c>
      <c r="L283" s="18">
        <v>14999.96</v>
      </c>
      <c r="M283" s="56">
        <v>375</v>
      </c>
      <c r="N283" s="52"/>
      <c r="O283" s="48"/>
      <c r="P283" s="48"/>
      <c r="Q283" s="48"/>
      <c r="R283" s="48"/>
      <c r="S283" s="48"/>
      <c r="T283" s="48"/>
      <c r="U283" s="48"/>
    </row>
    <row r="284" spans="1:21" s="15" customFormat="1" ht="48" customHeight="1" x14ac:dyDescent="0.2">
      <c r="A284" s="49" t="s">
        <v>1552</v>
      </c>
      <c r="B284" s="49" t="s">
        <v>1383</v>
      </c>
      <c r="C284" s="49" t="s">
        <v>1390</v>
      </c>
      <c r="D284" s="49">
        <v>5150028007</v>
      </c>
      <c r="E284" s="49" t="s">
        <v>1386</v>
      </c>
      <c r="F284" s="49" t="s">
        <v>1387</v>
      </c>
      <c r="G284" s="17">
        <v>42709</v>
      </c>
      <c r="H284" s="49" t="s">
        <v>191</v>
      </c>
      <c r="I284" s="49" t="s">
        <v>1391</v>
      </c>
      <c r="J284" s="16" t="s">
        <v>708</v>
      </c>
      <c r="K284" s="49" t="s">
        <v>38</v>
      </c>
      <c r="L284" s="18">
        <v>14999.96</v>
      </c>
      <c r="M284" s="56">
        <v>375</v>
      </c>
      <c r="N284" s="52"/>
      <c r="O284" s="48"/>
      <c r="P284" s="48"/>
      <c r="Q284" s="48"/>
      <c r="R284" s="48"/>
      <c r="S284" s="48"/>
      <c r="T284" s="48"/>
      <c r="U284" s="48"/>
    </row>
    <row r="285" spans="1:21" s="15" customFormat="1" ht="48" customHeight="1" x14ac:dyDescent="0.2">
      <c r="A285" s="49" t="s">
        <v>1552</v>
      </c>
      <c r="B285" s="49" t="s">
        <v>1383</v>
      </c>
      <c r="C285" s="49" t="s">
        <v>1390</v>
      </c>
      <c r="D285" s="49">
        <v>5150028008</v>
      </c>
      <c r="E285" s="49" t="s">
        <v>1386</v>
      </c>
      <c r="F285" s="49" t="s">
        <v>1387</v>
      </c>
      <c r="G285" s="17">
        <v>42709</v>
      </c>
      <c r="H285" s="49" t="s">
        <v>191</v>
      </c>
      <c r="I285" s="49" t="s">
        <v>1391</v>
      </c>
      <c r="J285" s="16" t="s">
        <v>708</v>
      </c>
      <c r="K285" s="49" t="s">
        <v>38</v>
      </c>
      <c r="L285" s="18">
        <v>14999.96</v>
      </c>
      <c r="M285" s="56">
        <v>375</v>
      </c>
      <c r="N285" s="52"/>
      <c r="O285" s="48"/>
      <c r="P285" s="48"/>
      <c r="Q285" s="48"/>
      <c r="R285" s="48"/>
      <c r="S285" s="48"/>
      <c r="T285" s="48"/>
      <c r="U285" s="48"/>
    </row>
    <row r="286" spans="1:21" s="15" customFormat="1" ht="48" customHeight="1" x14ac:dyDescent="0.2">
      <c r="A286" s="49" t="s">
        <v>1552</v>
      </c>
      <c r="B286" s="49" t="s">
        <v>1383</v>
      </c>
      <c r="C286" s="49" t="s">
        <v>1390</v>
      </c>
      <c r="D286" s="49">
        <v>5150028009</v>
      </c>
      <c r="E286" s="49" t="s">
        <v>1386</v>
      </c>
      <c r="F286" s="49" t="s">
        <v>1387</v>
      </c>
      <c r="G286" s="17">
        <v>42709</v>
      </c>
      <c r="H286" s="49" t="s">
        <v>191</v>
      </c>
      <c r="I286" s="49" t="s">
        <v>1391</v>
      </c>
      <c r="J286" s="16" t="s">
        <v>708</v>
      </c>
      <c r="K286" s="49" t="s">
        <v>38</v>
      </c>
      <c r="L286" s="18">
        <v>14999.96</v>
      </c>
      <c r="M286" s="56">
        <v>375</v>
      </c>
      <c r="N286" s="52"/>
      <c r="O286" s="48"/>
      <c r="P286" s="48"/>
      <c r="Q286" s="48"/>
      <c r="R286" s="48"/>
      <c r="S286" s="48"/>
      <c r="T286" s="48"/>
      <c r="U286" s="48"/>
    </row>
    <row r="287" spans="1:21" s="15" customFormat="1" ht="48" customHeight="1" x14ac:dyDescent="0.2">
      <c r="A287" s="49" t="s">
        <v>1552</v>
      </c>
      <c r="B287" s="49" t="s">
        <v>1383</v>
      </c>
      <c r="C287" s="49" t="s">
        <v>1392</v>
      </c>
      <c r="D287" s="49">
        <v>5150026049</v>
      </c>
      <c r="E287" s="49" t="s">
        <v>1386</v>
      </c>
      <c r="F287" s="49" t="s">
        <v>1387</v>
      </c>
      <c r="G287" s="17">
        <v>42709</v>
      </c>
      <c r="H287" s="49" t="s">
        <v>191</v>
      </c>
      <c r="I287" s="49" t="s">
        <v>1393</v>
      </c>
      <c r="J287" s="16" t="s">
        <v>708</v>
      </c>
      <c r="K287" s="49" t="s">
        <v>38</v>
      </c>
      <c r="L287" s="18">
        <v>6999.78</v>
      </c>
      <c r="M287" s="56">
        <v>174.99</v>
      </c>
      <c r="N287" s="52"/>
      <c r="O287" s="48"/>
      <c r="P287" s="48"/>
      <c r="Q287" s="48"/>
      <c r="R287" s="48"/>
      <c r="S287" s="48"/>
      <c r="T287" s="48"/>
      <c r="U287" s="48"/>
    </row>
    <row r="288" spans="1:21" s="15" customFormat="1" ht="48" customHeight="1" x14ac:dyDescent="0.2">
      <c r="A288" s="49" t="s">
        <v>1552</v>
      </c>
      <c r="B288" s="49" t="s">
        <v>1383</v>
      </c>
      <c r="C288" s="49" t="s">
        <v>1392</v>
      </c>
      <c r="D288" s="49">
        <v>5150026050</v>
      </c>
      <c r="E288" s="49" t="s">
        <v>1386</v>
      </c>
      <c r="F288" s="49" t="s">
        <v>1387</v>
      </c>
      <c r="G288" s="17">
        <v>42709</v>
      </c>
      <c r="H288" s="49" t="s">
        <v>191</v>
      </c>
      <c r="I288" s="49" t="s">
        <v>1393</v>
      </c>
      <c r="J288" s="16" t="s">
        <v>708</v>
      </c>
      <c r="K288" s="49" t="s">
        <v>38</v>
      </c>
      <c r="L288" s="18">
        <v>6999.78</v>
      </c>
      <c r="M288" s="56">
        <v>174.99</v>
      </c>
      <c r="N288" s="52"/>
      <c r="O288" s="48"/>
      <c r="P288" s="48"/>
      <c r="Q288" s="48"/>
      <c r="R288" s="48"/>
      <c r="S288" s="48"/>
      <c r="T288" s="48"/>
      <c r="U288" s="48"/>
    </row>
    <row r="289" spans="1:21" s="15" customFormat="1" ht="48" customHeight="1" x14ac:dyDescent="0.2">
      <c r="A289" s="49" t="s">
        <v>1552</v>
      </c>
      <c r="B289" s="49" t="s">
        <v>1383</v>
      </c>
      <c r="C289" s="49" t="s">
        <v>1392</v>
      </c>
      <c r="D289" s="49">
        <v>5150026051</v>
      </c>
      <c r="E289" s="49" t="s">
        <v>1386</v>
      </c>
      <c r="F289" s="49" t="s">
        <v>1387</v>
      </c>
      <c r="G289" s="17">
        <v>42709</v>
      </c>
      <c r="H289" s="49" t="s">
        <v>191</v>
      </c>
      <c r="I289" s="49" t="s">
        <v>1393</v>
      </c>
      <c r="J289" s="16" t="s">
        <v>708</v>
      </c>
      <c r="K289" s="49" t="s">
        <v>38</v>
      </c>
      <c r="L289" s="18">
        <v>6999.78</v>
      </c>
      <c r="M289" s="56">
        <v>174.99</v>
      </c>
      <c r="N289" s="52"/>
      <c r="O289" s="48"/>
      <c r="P289" s="48"/>
      <c r="Q289" s="48"/>
      <c r="R289" s="48"/>
      <c r="S289" s="48"/>
      <c r="T289" s="48"/>
      <c r="U289" s="48"/>
    </row>
    <row r="290" spans="1:21" s="15" customFormat="1" ht="48" customHeight="1" x14ac:dyDescent="0.2">
      <c r="A290" s="49" t="s">
        <v>1552</v>
      </c>
      <c r="B290" s="49" t="s">
        <v>1383</v>
      </c>
      <c r="C290" s="49" t="s">
        <v>1392</v>
      </c>
      <c r="D290" s="49">
        <v>5150026052</v>
      </c>
      <c r="E290" s="49" t="s">
        <v>1386</v>
      </c>
      <c r="F290" s="49" t="s">
        <v>1387</v>
      </c>
      <c r="G290" s="17">
        <v>42709</v>
      </c>
      <c r="H290" s="49" t="s">
        <v>191</v>
      </c>
      <c r="I290" s="49" t="s">
        <v>1393</v>
      </c>
      <c r="J290" s="16" t="s">
        <v>708</v>
      </c>
      <c r="K290" s="49" t="s">
        <v>38</v>
      </c>
      <c r="L290" s="18">
        <v>6999.78</v>
      </c>
      <c r="M290" s="56">
        <v>174.99</v>
      </c>
      <c r="N290" s="52"/>
      <c r="O290" s="48"/>
      <c r="P290" s="48"/>
      <c r="Q290" s="48"/>
      <c r="R290" s="48"/>
      <c r="S290" s="48"/>
      <c r="T290" s="48"/>
      <c r="U290" s="48"/>
    </row>
    <row r="291" spans="1:21" s="15" customFormat="1" ht="48" customHeight="1" x14ac:dyDescent="0.2">
      <c r="A291" s="49" t="s">
        <v>1552</v>
      </c>
      <c r="B291" s="49" t="s">
        <v>1383</v>
      </c>
      <c r="C291" s="49" t="s">
        <v>1392</v>
      </c>
      <c r="D291" s="49">
        <v>5150026053</v>
      </c>
      <c r="E291" s="49" t="s">
        <v>1386</v>
      </c>
      <c r="F291" s="49" t="s">
        <v>1387</v>
      </c>
      <c r="G291" s="17">
        <v>42709</v>
      </c>
      <c r="H291" s="49" t="s">
        <v>191</v>
      </c>
      <c r="I291" s="49" t="s">
        <v>1393</v>
      </c>
      <c r="J291" s="16" t="s">
        <v>708</v>
      </c>
      <c r="K291" s="49" t="s">
        <v>38</v>
      </c>
      <c r="L291" s="18">
        <v>6999.78</v>
      </c>
      <c r="M291" s="56">
        <v>174.99</v>
      </c>
      <c r="N291" s="52"/>
      <c r="O291" s="48"/>
      <c r="P291" s="48"/>
      <c r="Q291" s="48"/>
      <c r="R291" s="48"/>
      <c r="S291" s="48"/>
      <c r="T291" s="48"/>
      <c r="U291" s="48"/>
    </row>
    <row r="292" spans="1:21" s="15" customFormat="1" ht="48" customHeight="1" x14ac:dyDescent="0.2">
      <c r="A292" s="49" t="s">
        <v>1552</v>
      </c>
      <c r="B292" s="49" t="s">
        <v>1383</v>
      </c>
      <c r="C292" s="49" t="s">
        <v>1392</v>
      </c>
      <c r="D292" s="49">
        <v>5150026054</v>
      </c>
      <c r="E292" s="49" t="s">
        <v>1386</v>
      </c>
      <c r="F292" s="49" t="s">
        <v>1387</v>
      </c>
      <c r="G292" s="17">
        <v>42709</v>
      </c>
      <c r="H292" s="49" t="s">
        <v>191</v>
      </c>
      <c r="I292" s="49" t="s">
        <v>1393</v>
      </c>
      <c r="J292" s="16" t="s">
        <v>708</v>
      </c>
      <c r="K292" s="49" t="s">
        <v>38</v>
      </c>
      <c r="L292" s="18">
        <v>6999.78</v>
      </c>
      <c r="M292" s="56">
        <v>174.99</v>
      </c>
      <c r="N292" s="52"/>
      <c r="O292" s="48"/>
      <c r="P292" s="48"/>
      <c r="Q292" s="48"/>
      <c r="R292" s="48"/>
      <c r="S292" s="48"/>
      <c r="T292" s="48"/>
      <c r="U292" s="48"/>
    </row>
    <row r="293" spans="1:21" s="15" customFormat="1" ht="48" customHeight="1" x14ac:dyDescent="0.2">
      <c r="A293" s="49" t="s">
        <v>1552</v>
      </c>
      <c r="B293" s="49" t="s">
        <v>1383</v>
      </c>
      <c r="C293" s="49" t="s">
        <v>1392</v>
      </c>
      <c r="D293" s="49">
        <v>5150026055</v>
      </c>
      <c r="E293" s="49" t="s">
        <v>1386</v>
      </c>
      <c r="F293" s="49" t="s">
        <v>1387</v>
      </c>
      <c r="G293" s="17">
        <v>42709</v>
      </c>
      <c r="H293" s="49" t="s">
        <v>191</v>
      </c>
      <c r="I293" s="49" t="s">
        <v>1393</v>
      </c>
      <c r="J293" s="16" t="s">
        <v>708</v>
      </c>
      <c r="K293" s="49" t="s">
        <v>38</v>
      </c>
      <c r="L293" s="18">
        <v>6999.78</v>
      </c>
      <c r="M293" s="56">
        <v>174.99</v>
      </c>
      <c r="N293" s="52"/>
      <c r="O293" s="48"/>
      <c r="P293" s="48"/>
      <c r="Q293" s="48"/>
      <c r="R293" s="48"/>
      <c r="S293" s="48"/>
      <c r="T293" s="48"/>
      <c r="U293" s="48"/>
    </row>
    <row r="294" spans="1:21" s="15" customFormat="1" ht="48" customHeight="1" x14ac:dyDescent="0.2">
      <c r="A294" s="49" t="s">
        <v>1552</v>
      </c>
      <c r="B294" s="49" t="s">
        <v>1383</v>
      </c>
      <c r="C294" s="49" t="s">
        <v>1392</v>
      </c>
      <c r="D294" s="49">
        <v>5150026056</v>
      </c>
      <c r="E294" s="49" t="s">
        <v>1386</v>
      </c>
      <c r="F294" s="49" t="s">
        <v>1387</v>
      </c>
      <c r="G294" s="17">
        <v>42709</v>
      </c>
      <c r="H294" s="49" t="s">
        <v>191</v>
      </c>
      <c r="I294" s="49" t="s">
        <v>1393</v>
      </c>
      <c r="J294" s="16" t="s">
        <v>708</v>
      </c>
      <c r="K294" s="49" t="s">
        <v>38</v>
      </c>
      <c r="L294" s="18">
        <v>6999.78</v>
      </c>
      <c r="M294" s="56">
        <v>174.99</v>
      </c>
      <c r="N294" s="52"/>
      <c r="O294" s="48"/>
      <c r="P294" s="48"/>
      <c r="Q294" s="48"/>
      <c r="R294" s="48"/>
      <c r="S294" s="48"/>
      <c r="T294" s="48"/>
      <c r="U294" s="48"/>
    </row>
    <row r="295" spans="1:21" s="15" customFormat="1" ht="48" customHeight="1" x14ac:dyDescent="0.2">
      <c r="A295" s="49" t="s">
        <v>1552</v>
      </c>
      <c r="B295" s="49" t="s">
        <v>1383</v>
      </c>
      <c r="C295" s="49" t="s">
        <v>1392</v>
      </c>
      <c r="D295" s="49">
        <v>5150026057</v>
      </c>
      <c r="E295" s="49" t="s">
        <v>1386</v>
      </c>
      <c r="F295" s="49" t="s">
        <v>1387</v>
      </c>
      <c r="G295" s="17">
        <v>42709</v>
      </c>
      <c r="H295" s="49" t="s">
        <v>191</v>
      </c>
      <c r="I295" s="49" t="s">
        <v>1393</v>
      </c>
      <c r="J295" s="16" t="s">
        <v>708</v>
      </c>
      <c r="K295" s="49" t="s">
        <v>38</v>
      </c>
      <c r="L295" s="18">
        <v>6999.78</v>
      </c>
      <c r="M295" s="56">
        <v>174.99</v>
      </c>
      <c r="N295" s="52"/>
      <c r="O295" s="48"/>
      <c r="P295" s="48"/>
      <c r="Q295" s="48"/>
      <c r="R295" s="48"/>
      <c r="S295" s="48"/>
      <c r="T295" s="48"/>
      <c r="U295" s="48"/>
    </row>
    <row r="296" spans="1:21" s="15" customFormat="1" ht="48" customHeight="1" x14ac:dyDescent="0.2">
      <c r="A296" s="49" t="s">
        <v>1552</v>
      </c>
      <c r="B296" s="49" t="s">
        <v>1383</v>
      </c>
      <c r="C296" s="49" t="s">
        <v>1392</v>
      </c>
      <c r="D296" s="49">
        <v>5150026058</v>
      </c>
      <c r="E296" s="49" t="s">
        <v>1386</v>
      </c>
      <c r="F296" s="49" t="s">
        <v>1387</v>
      </c>
      <c r="G296" s="17">
        <v>42709</v>
      </c>
      <c r="H296" s="49" t="s">
        <v>191</v>
      </c>
      <c r="I296" s="49" t="s">
        <v>1393</v>
      </c>
      <c r="J296" s="16" t="s">
        <v>708</v>
      </c>
      <c r="K296" s="49" t="s">
        <v>38</v>
      </c>
      <c r="L296" s="18">
        <v>6999.78</v>
      </c>
      <c r="M296" s="56">
        <v>174.99</v>
      </c>
      <c r="N296" s="52"/>
      <c r="O296" s="48"/>
      <c r="P296" s="48"/>
      <c r="Q296" s="48"/>
      <c r="R296" s="48"/>
      <c r="S296" s="48"/>
      <c r="T296" s="48"/>
      <c r="U296" s="48"/>
    </row>
    <row r="297" spans="1:21" s="15" customFormat="1" ht="16.5" x14ac:dyDescent="0.2">
      <c r="A297" s="121"/>
      <c r="B297" s="122"/>
      <c r="C297" s="122"/>
      <c r="D297" s="109"/>
      <c r="E297" s="109"/>
      <c r="F297" s="123"/>
      <c r="G297" s="124"/>
      <c r="H297" s="109"/>
      <c r="I297" s="109"/>
      <c r="J297" s="109"/>
      <c r="K297" s="141" t="s">
        <v>238</v>
      </c>
      <c r="L297" s="142">
        <f>SUM(L249:L296)</f>
        <v>624974.68000000052</v>
      </c>
      <c r="M297" s="142">
        <f>SUM(M249:M296)</f>
        <v>15624.260000000004</v>
      </c>
      <c r="N297" s="14"/>
    </row>
    <row r="298" spans="1:21" s="15" customFormat="1" x14ac:dyDescent="0.2">
      <c r="A298" s="121"/>
      <c r="B298" s="122"/>
      <c r="C298" s="122"/>
      <c r="D298" s="109"/>
      <c r="E298" s="109"/>
      <c r="F298" s="123"/>
      <c r="G298" s="124"/>
      <c r="H298" s="109"/>
      <c r="I298" s="109"/>
      <c r="J298" s="109"/>
      <c r="K298" s="125"/>
      <c r="L298" s="118"/>
      <c r="M298" s="118"/>
      <c r="N298" s="14"/>
    </row>
    <row r="299" spans="1:21" s="15" customFormat="1" ht="25.5" x14ac:dyDescent="0.2">
      <c r="A299" s="140" t="s">
        <v>1562</v>
      </c>
      <c r="B299" s="176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77"/>
      <c r="N299" s="14"/>
    </row>
    <row r="300" spans="1:21" s="15" customFormat="1" ht="48" customHeight="1" x14ac:dyDescent="0.2">
      <c r="A300" s="49" t="s">
        <v>1553</v>
      </c>
      <c r="B300" s="49" t="s">
        <v>1384</v>
      </c>
      <c r="C300" s="49" t="s">
        <v>1394</v>
      </c>
      <c r="D300" s="49">
        <v>5150016102</v>
      </c>
      <c r="E300" s="49" t="s">
        <v>1395</v>
      </c>
      <c r="F300" s="49" t="s">
        <v>1396</v>
      </c>
      <c r="G300" s="17">
        <v>42718</v>
      </c>
      <c r="H300" s="49" t="s">
        <v>1397</v>
      </c>
      <c r="I300" s="49" t="s">
        <v>24</v>
      </c>
      <c r="J300" s="16" t="s">
        <v>708</v>
      </c>
      <c r="K300" s="49" t="s">
        <v>26</v>
      </c>
      <c r="L300" s="18">
        <v>15365.71</v>
      </c>
      <c r="M300" s="56">
        <v>320.12</v>
      </c>
      <c r="N300" s="52"/>
      <c r="O300" s="48"/>
      <c r="P300" s="48"/>
      <c r="Q300" s="48"/>
      <c r="R300" s="48"/>
      <c r="S300" s="48"/>
      <c r="T300" s="48"/>
      <c r="U300" s="48"/>
    </row>
    <row r="301" spans="1:21" s="15" customFormat="1" ht="48" customHeight="1" x14ac:dyDescent="0.2">
      <c r="A301" s="49" t="s">
        <v>1553</v>
      </c>
      <c r="B301" s="49" t="s">
        <v>1384</v>
      </c>
      <c r="C301" s="49" t="s">
        <v>1398</v>
      </c>
      <c r="D301" s="49">
        <v>5150016103</v>
      </c>
      <c r="E301" s="49" t="s">
        <v>1395</v>
      </c>
      <c r="F301" s="49" t="s">
        <v>1396</v>
      </c>
      <c r="G301" s="17">
        <v>42718</v>
      </c>
      <c r="H301" s="49" t="s">
        <v>1397</v>
      </c>
      <c r="I301" s="49" t="s">
        <v>24</v>
      </c>
      <c r="J301" s="16" t="s">
        <v>708</v>
      </c>
      <c r="K301" s="49" t="s">
        <v>26</v>
      </c>
      <c r="L301" s="18">
        <v>15365.71</v>
      </c>
      <c r="M301" s="56">
        <v>320.12</v>
      </c>
      <c r="N301" s="52"/>
      <c r="O301" s="48"/>
      <c r="P301" s="48"/>
      <c r="Q301" s="48"/>
      <c r="R301" s="48"/>
      <c r="S301" s="48"/>
      <c r="T301" s="48"/>
      <c r="U301" s="48"/>
    </row>
    <row r="302" spans="1:21" s="15" customFormat="1" ht="48" customHeight="1" x14ac:dyDescent="0.2">
      <c r="A302" s="49" t="s">
        <v>1553</v>
      </c>
      <c r="B302" s="49" t="s">
        <v>1384</v>
      </c>
      <c r="C302" s="49" t="s">
        <v>1399</v>
      </c>
      <c r="D302" s="49">
        <v>5150016104</v>
      </c>
      <c r="E302" s="49" t="s">
        <v>1395</v>
      </c>
      <c r="F302" s="49" t="s">
        <v>1396</v>
      </c>
      <c r="G302" s="17">
        <v>42718</v>
      </c>
      <c r="H302" s="49" t="s">
        <v>1397</v>
      </c>
      <c r="I302" s="49" t="s">
        <v>24</v>
      </c>
      <c r="J302" s="16" t="s">
        <v>708</v>
      </c>
      <c r="K302" s="49" t="s">
        <v>26</v>
      </c>
      <c r="L302" s="18">
        <v>15365.71</v>
      </c>
      <c r="M302" s="56">
        <v>320.12</v>
      </c>
      <c r="N302" s="52"/>
      <c r="O302" s="48"/>
      <c r="P302" s="48"/>
      <c r="Q302" s="48"/>
      <c r="R302" s="48"/>
      <c r="S302" s="48"/>
      <c r="T302" s="48"/>
      <c r="U302" s="48"/>
    </row>
    <row r="303" spans="1:21" s="15" customFormat="1" ht="48" customHeight="1" x14ac:dyDescent="0.2">
      <c r="A303" s="49" t="s">
        <v>1553</v>
      </c>
      <c r="B303" s="49" t="s">
        <v>1384</v>
      </c>
      <c r="C303" s="49" t="s">
        <v>1400</v>
      </c>
      <c r="D303" s="49">
        <v>5150016105</v>
      </c>
      <c r="E303" s="49" t="s">
        <v>1395</v>
      </c>
      <c r="F303" s="49" t="s">
        <v>1396</v>
      </c>
      <c r="G303" s="17">
        <v>42718</v>
      </c>
      <c r="H303" s="49" t="s">
        <v>1397</v>
      </c>
      <c r="I303" s="49" t="s">
        <v>24</v>
      </c>
      <c r="J303" s="16" t="s">
        <v>708</v>
      </c>
      <c r="K303" s="49" t="s">
        <v>26</v>
      </c>
      <c r="L303" s="18">
        <v>15365.71</v>
      </c>
      <c r="M303" s="56">
        <v>320.12</v>
      </c>
      <c r="N303" s="52"/>
      <c r="O303" s="48"/>
      <c r="P303" s="48"/>
      <c r="Q303" s="48"/>
      <c r="R303" s="48"/>
      <c r="S303" s="48"/>
      <c r="T303" s="48"/>
      <c r="U303" s="48"/>
    </row>
    <row r="304" spans="1:21" s="15" customFormat="1" ht="48" customHeight="1" x14ac:dyDescent="0.2">
      <c r="A304" s="49" t="s">
        <v>1553</v>
      </c>
      <c r="B304" s="49" t="s">
        <v>1384</v>
      </c>
      <c r="C304" s="49" t="s">
        <v>1401</v>
      </c>
      <c r="D304" s="49">
        <v>5150016106</v>
      </c>
      <c r="E304" s="49" t="s">
        <v>1395</v>
      </c>
      <c r="F304" s="49" t="s">
        <v>1396</v>
      </c>
      <c r="G304" s="17">
        <v>42718</v>
      </c>
      <c r="H304" s="49" t="s">
        <v>1397</v>
      </c>
      <c r="I304" s="49" t="s">
        <v>24</v>
      </c>
      <c r="J304" s="16" t="s">
        <v>708</v>
      </c>
      <c r="K304" s="49" t="s">
        <v>26</v>
      </c>
      <c r="L304" s="18">
        <v>15365.71</v>
      </c>
      <c r="M304" s="56">
        <v>320.12</v>
      </c>
      <c r="N304" s="52"/>
      <c r="O304" s="48"/>
      <c r="P304" s="48"/>
      <c r="Q304" s="48"/>
      <c r="R304" s="48"/>
      <c r="S304" s="48"/>
      <c r="T304" s="48"/>
      <c r="U304" s="48"/>
    </row>
    <row r="305" spans="1:21" s="15" customFormat="1" ht="48" customHeight="1" x14ac:dyDescent="0.2">
      <c r="A305" s="49" t="s">
        <v>1553</v>
      </c>
      <c r="B305" s="49" t="s">
        <v>1384</v>
      </c>
      <c r="C305" s="49" t="s">
        <v>1402</v>
      </c>
      <c r="D305" s="49">
        <v>5150016107</v>
      </c>
      <c r="E305" s="49" t="s">
        <v>1395</v>
      </c>
      <c r="F305" s="49" t="s">
        <v>1396</v>
      </c>
      <c r="G305" s="17">
        <v>42718</v>
      </c>
      <c r="H305" s="49" t="s">
        <v>1397</v>
      </c>
      <c r="I305" s="49" t="s">
        <v>24</v>
      </c>
      <c r="J305" s="16" t="s">
        <v>708</v>
      </c>
      <c r="K305" s="49" t="s">
        <v>26</v>
      </c>
      <c r="L305" s="18">
        <v>15365.71</v>
      </c>
      <c r="M305" s="56">
        <v>320.12</v>
      </c>
      <c r="N305" s="52"/>
      <c r="O305" s="48"/>
      <c r="P305" s="48"/>
      <c r="Q305" s="48"/>
      <c r="R305" s="48"/>
      <c r="S305" s="48"/>
      <c r="T305" s="48"/>
      <c r="U305" s="48"/>
    </row>
    <row r="306" spans="1:21" s="15" customFormat="1" ht="48" customHeight="1" x14ac:dyDescent="0.2">
      <c r="A306" s="49" t="s">
        <v>1553</v>
      </c>
      <c r="B306" s="49" t="s">
        <v>1384</v>
      </c>
      <c r="C306" s="49" t="s">
        <v>1403</v>
      </c>
      <c r="D306" s="49">
        <v>5150016108</v>
      </c>
      <c r="E306" s="49" t="s">
        <v>1395</v>
      </c>
      <c r="F306" s="49" t="s">
        <v>1396</v>
      </c>
      <c r="G306" s="17">
        <v>42718</v>
      </c>
      <c r="H306" s="49" t="s">
        <v>1397</v>
      </c>
      <c r="I306" s="49" t="s">
        <v>24</v>
      </c>
      <c r="J306" s="16" t="s">
        <v>708</v>
      </c>
      <c r="K306" s="49" t="s">
        <v>26</v>
      </c>
      <c r="L306" s="18">
        <v>15365.71</v>
      </c>
      <c r="M306" s="56">
        <v>320.12</v>
      </c>
      <c r="N306" s="52"/>
      <c r="O306" s="48"/>
      <c r="P306" s="48"/>
      <c r="Q306" s="48"/>
      <c r="R306" s="48"/>
      <c r="S306" s="48"/>
      <c r="T306" s="48"/>
      <c r="U306" s="48"/>
    </row>
    <row r="307" spans="1:21" s="15" customFormat="1" ht="48" customHeight="1" x14ac:dyDescent="0.2">
      <c r="A307" s="49" t="s">
        <v>1553</v>
      </c>
      <c r="B307" s="49" t="s">
        <v>1384</v>
      </c>
      <c r="C307" s="49" t="s">
        <v>1404</v>
      </c>
      <c r="D307" s="49">
        <v>5150016109</v>
      </c>
      <c r="E307" s="49" t="s">
        <v>1395</v>
      </c>
      <c r="F307" s="49" t="s">
        <v>1396</v>
      </c>
      <c r="G307" s="17">
        <v>42718</v>
      </c>
      <c r="H307" s="49" t="s">
        <v>1397</v>
      </c>
      <c r="I307" s="49" t="s">
        <v>24</v>
      </c>
      <c r="J307" s="16" t="s">
        <v>708</v>
      </c>
      <c r="K307" s="49" t="s">
        <v>26</v>
      </c>
      <c r="L307" s="18">
        <v>15365.71</v>
      </c>
      <c r="M307" s="56">
        <v>320.12</v>
      </c>
      <c r="N307" s="52"/>
      <c r="O307" s="48"/>
      <c r="P307" s="48"/>
      <c r="Q307" s="48"/>
      <c r="R307" s="48"/>
      <c r="S307" s="48"/>
      <c r="T307" s="48"/>
      <c r="U307" s="48"/>
    </row>
    <row r="308" spans="1:21" s="15" customFormat="1" ht="48" customHeight="1" x14ac:dyDescent="0.2">
      <c r="A308" s="49" t="s">
        <v>1553</v>
      </c>
      <c r="B308" s="49" t="s">
        <v>1384</v>
      </c>
      <c r="C308" s="49" t="s">
        <v>1405</v>
      </c>
      <c r="D308" s="49">
        <v>5150016110</v>
      </c>
      <c r="E308" s="49" t="s">
        <v>1395</v>
      </c>
      <c r="F308" s="49" t="s">
        <v>1396</v>
      </c>
      <c r="G308" s="17">
        <v>42718</v>
      </c>
      <c r="H308" s="49" t="s">
        <v>1397</v>
      </c>
      <c r="I308" s="49" t="s">
        <v>24</v>
      </c>
      <c r="J308" s="16" t="s">
        <v>708</v>
      </c>
      <c r="K308" s="49" t="s">
        <v>26</v>
      </c>
      <c r="L308" s="18">
        <v>15365.71</v>
      </c>
      <c r="M308" s="56">
        <v>320.12</v>
      </c>
      <c r="N308" s="52"/>
      <c r="O308" s="48"/>
      <c r="P308" s="48"/>
      <c r="Q308" s="48"/>
      <c r="R308" s="48"/>
      <c r="S308" s="48"/>
      <c r="T308" s="48"/>
      <c r="U308" s="48"/>
    </row>
    <row r="309" spans="1:21" s="15" customFormat="1" ht="48" customHeight="1" x14ac:dyDescent="0.2">
      <c r="A309" s="49" t="s">
        <v>1553</v>
      </c>
      <c r="B309" s="49" t="s">
        <v>1384</v>
      </c>
      <c r="C309" s="49" t="s">
        <v>1406</v>
      </c>
      <c r="D309" s="49">
        <v>5150016111</v>
      </c>
      <c r="E309" s="49" t="s">
        <v>1395</v>
      </c>
      <c r="F309" s="49" t="s">
        <v>1396</v>
      </c>
      <c r="G309" s="17">
        <v>42718</v>
      </c>
      <c r="H309" s="49" t="s">
        <v>1397</v>
      </c>
      <c r="I309" s="49" t="s">
        <v>24</v>
      </c>
      <c r="J309" s="16" t="s">
        <v>708</v>
      </c>
      <c r="K309" s="49" t="s">
        <v>26</v>
      </c>
      <c r="L309" s="18">
        <v>15365.71</v>
      </c>
      <c r="M309" s="56">
        <v>320.12</v>
      </c>
      <c r="N309" s="52"/>
      <c r="O309" s="48"/>
      <c r="P309" s="48"/>
      <c r="Q309" s="48"/>
      <c r="R309" s="48"/>
      <c r="S309" s="48"/>
      <c r="T309" s="48"/>
      <c r="U309" s="48"/>
    </row>
    <row r="310" spans="1:21" s="15" customFormat="1" ht="48" customHeight="1" x14ac:dyDescent="0.2">
      <c r="A310" s="49" t="s">
        <v>1553</v>
      </c>
      <c r="B310" s="49" t="s">
        <v>1384</v>
      </c>
      <c r="C310" s="49" t="s">
        <v>1407</v>
      </c>
      <c r="D310" s="49">
        <v>5150016112</v>
      </c>
      <c r="E310" s="49" t="s">
        <v>1395</v>
      </c>
      <c r="F310" s="49" t="s">
        <v>1396</v>
      </c>
      <c r="G310" s="17">
        <v>42718</v>
      </c>
      <c r="H310" s="49" t="s">
        <v>1397</v>
      </c>
      <c r="I310" s="49" t="s">
        <v>24</v>
      </c>
      <c r="J310" s="16" t="s">
        <v>708</v>
      </c>
      <c r="K310" s="49" t="s">
        <v>26</v>
      </c>
      <c r="L310" s="18">
        <v>15365.71</v>
      </c>
      <c r="M310" s="56">
        <v>320.12</v>
      </c>
      <c r="N310" s="52"/>
      <c r="O310" s="48"/>
      <c r="P310" s="48"/>
      <c r="Q310" s="48"/>
      <c r="R310" s="48"/>
      <c r="S310" s="48"/>
      <c r="T310" s="48"/>
      <c r="U310" s="48"/>
    </row>
    <row r="311" spans="1:21" s="15" customFormat="1" ht="48" customHeight="1" x14ac:dyDescent="0.2">
      <c r="A311" s="49" t="s">
        <v>1553</v>
      </c>
      <c r="B311" s="49" t="s">
        <v>1384</v>
      </c>
      <c r="C311" s="49" t="s">
        <v>1408</v>
      </c>
      <c r="D311" s="49">
        <v>5150016113</v>
      </c>
      <c r="E311" s="49" t="s">
        <v>1395</v>
      </c>
      <c r="F311" s="49" t="s">
        <v>1396</v>
      </c>
      <c r="G311" s="17">
        <v>42718</v>
      </c>
      <c r="H311" s="49" t="s">
        <v>1397</v>
      </c>
      <c r="I311" s="49" t="s">
        <v>24</v>
      </c>
      <c r="J311" s="16" t="s">
        <v>708</v>
      </c>
      <c r="K311" s="49" t="s">
        <v>26</v>
      </c>
      <c r="L311" s="18">
        <v>15365.71</v>
      </c>
      <c r="M311" s="56">
        <v>320.12</v>
      </c>
      <c r="N311" s="52"/>
      <c r="O311" s="48"/>
      <c r="P311" s="48"/>
      <c r="Q311" s="48"/>
      <c r="R311" s="48"/>
      <c r="S311" s="48"/>
      <c r="T311" s="48"/>
      <c r="U311" s="48"/>
    </row>
    <row r="312" spans="1:21" s="15" customFormat="1" ht="48" customHeight="1" x14ac:dyDescent="0.2">
      <c r="A312" s="49" t="s">
        <v>1553</v>
      </c>
      <c r="B312" s="49" t="s">
        <v>1384</v>
      </c>
      <c r="C312" s="49" t="s">
        <v>1409</v>
      </c>
      <c r="D312" s="49">
        <v>5150016114</v>
      </c>
      <c r="E312" s="49" t="s">
        <v>1395</v>
      </c>
      <c r="F312" s="49" t="s">
        <v>1396</v>
      </c>
      <c r="G312" s="17">
        <v>42718</v>
      </c>
      <c r="H312" s="49" t="s">
        <v>1397</v>
      </c>
      <c r="I312" s="49" t="s">
        <v>24</v>
      </c>
      <c r="J312" s="16" t="s">
        <v>708</v>
      </c>
      <c r="K312" s="49" t="s">
        <v>26</v>
      </c>
      <c r="L312" s="18">
        <v>15365.71</v>
      </c>
      <c r="M312" s="56">
        <v>320.12</v>
      </c>
      <c r="N312" s="52"/>
      <c r="O312" s="48"/>
      <c r="P312" s="48"/>
      <c r="Q312" s="48"/>
      <c r="R312" s="48"/>
      <c r="S312" s="48"/>
      <c r="T312" s="48"/>
      <c r="U312" s="48"/>
    </row>
    <row r="313" spans="1:21" s="15" customFormat="1" ht="48" customHeight="1" x14ac:dyDescent="0.2">
      <c r="A313" s="49" t="s">
        <v>1553</v>
      </c>
      <c r="B313" s="49" t="s">
        <v>1384</v>
      </c>
      <c r="C313" s="49" t="s">
        <v>1410</v>
      </c>
      <c r="D313" s="49">
        <v>5150016115</v>
      </c>
      <c r="E313" s="49" t="s">
        <v>1395</v>
      </c>
      <c r="F313" s="49" t="s">
        <v>1396</v>
      </c>
      <c r="G313" s="17">
        <v>42718</v>
      </c>
      <c r="H313" s="49" t="s">
        <v>1397</v>
      </c>
      <c r="I313" s="49" t="s">
        <v>24</v>
      </c>
      <c r="J313" s="16" t="s">
        <v>708</v>
      </c>
      <c r="K313" s="49" t="s">
        <v>26</v>
      </c>
      <c r="L313" s="18">
        <v>15365.71</v>
      </c>
      <c r="M313" s="56">
        <v>320.12</v>
      </c>
      <c r="N313" s="52"/>
      <c r="O313" s="48"/>
      <c r="P313" s="48"/>
      <c r="Q313" s="48"/>
      <c r="R313" s="48"/>
      <c r="S313" s="48"/>
      <c r="T313" s="48"/>
      <c r="U313" s="48"/>
    </row>
    <row r="314" spans="1:21" s="15" customFormat="1" ht="48" customHeight="1" x14ac:dyDescent="0.2">
      <c r="A314" s="49" t="s">
        <v>1553</v>
      </c>
      <c r="B314" s="49" t="s">
        <v>1384</v>
      </c>
      <c r="C314" s="49" t="s">
        <v>1411</v>
      </c>
      <c r="D314" s="49">
        <v>5150016116</v>
      </c>
      <c r="E314" s="49" t="s">
        <v>1395</v>
      </c>
      <c r="F314" s="49" t="s">
        <v>1396</v>
      </c>
      <c r="G314" s="17">
        <v>42718</v>
      </c>
      <c r="H314" s="49" t="s">
        <v>1397</v>
      </c>
      <c r="I314" s="49" t="s">
        <v>24</v>
      </c>
      <c r="J314" s="16" t="s">
        <v>708</v>
      </c>
      <c r="K314" s="49" t="s">
        <v>26</v>
      </c>
      <c r="L314" s="18">
        <v>15365.71</v>
      </c>
      <c r="M314" s="56">
        <v>320.12</v>
      </c>
      <c r="N314" s="52"/>
      <c r="O314" s="48"/>
      <c r="P314" s="48"/>
      <c r="Q314" s="48"/>
      <c r="R314" s="48"/>
      <c r="S314" s="48"/>
      <c r="T314" s="48"/>
      <c r="U314" s="48"/>
    </row>
    <row r="315" spans="1:21" s="15" customFormat="1" ht="48" customHeight="1" x14ac:dyDescent="0.2">
      <c r="A315" s="49" t="s">
        <v>1553</v>
      </c>
      <c r="B315" s="49" t="s">
        <v>1384</v>
      </c>
      <c r="C315" s="49" t="s">
        <v>1412</v>
      </c>
      <c r="D315" s="49">
        <v>5150016117</v>
      </c>
      <c r="E315" s="49" t="s">
        <v>1395</v>
      </c>
      <c r="F315" s="49" t="s">
        <v>1396</v>
      </c>
      <c r="G315" s="17">
        <v>42718</v>
      </c>
      <c r="H315" s="49" t="s">
        <v>1397</v>
      </c>
      <c r="I315" s="49" t="s">
        <v>24</v>
      </c>
      <c r="J315" s="16" t="s">
        <v>708</v>
      </c>
      <c r="K315" s="49" t="s">
        <v>26</v>
      </c>
      <c r="L315" s="18">
        <v>15365.71</v>
      </c>
      <c r="M315" s="56">
        <v>320.12</v>
      </c>
      <c r="N315" s="52"/>
      <c r="O315" s="48"/>
      <c r="P315" s="48"/>
      <c r="Q315" s="48"/>
      <c r="R315" s="48"/>
      <c r="S315" s="48"/>
      <c r="T315" s="48"/>
      <c r="U315" s="48"/>
    </row>
    <row r="316" spans="1:21" s="15" customFormat="1" ht="48" customHeight="1" x14ac:dyDescent="0.2">
      <c r="A316" s="49" t="s">
        <v>1553</v>
      </c>
      <c r="B316" s="49" t="s">
        <v>1384</v>
      </c>
      <c r="C316" s="49" t="s">
        <v>1413</v>
      </c>
      <c r="D316" s="49">
        <v>5150016118</v>
      </c>
      <c r="E316" s="49" t="s">
        <v>1395</v>
      </c>
      <c r="F316" s="49" t="s">
        <v>1396</v>
      </c>
      <c r="G316" s="17">
        <v>42718</v>
      </c>
      <c r="H316" s="49" t="s">
        <v>1397</v>
      </c>
      <c r="I316" s="49" t="s">
        <v>24</v>
      </c>
      <c r="J316" s="16" t="s">
        <v>708</v>
      </c>
      <c r="K316" s="49" t="s">
        <v>26</v>
      </c>
      <c r="L316" s="18">
        <v>15365.71</v>
      </c>
      <c r="M316" s="56">
        <v>320.12</v>
      </c>
      <c r="N316" s="52"/>
      <c r="O316" s="48"/>
      <c r="P316" s="48"/>
      <c r="Q316" s="48"/>
      <c r="R316" s="48"/>
      <c r="S316" s="48"/>
      <c r="T316" s="48"/>
      <c r="U316" s="48"/>
    </row>
    <row r="317" spans="1:21" s="15" customFormat="1" ht="48" customHeight="1" x14ac:dyDescent="0.2">
      <c r="A317" s="49" t="s">
        <v>1553</v>
      </c>
      <c r="B317" s="49" t="s">
        <v>1384</v>
      </c>
      <c r="C317" s="49" t="s">
        <v>1414</v>
      </c>
      <c r="D317" s="49">
        <v>5150016119</v>
      </c>
      <c r="E317" s="49" t="s">
        <v>1395</v>
      </c>
      <c r="F317" s="49" t="s">
        <v>1396</v>
      </c>
      <c r="G317" s="17">
        <v>42718</v>
      </c>
      <c r="H317" s="49" t="s">
        <v>1397</v>
      </c>
      <c r="I317" s="49" t="s">
        <v>24</v>
      </c>
      <c r="J317" s="16" t="s">
        <v>708</v>
      </c>
      <c r="K317" s="49" t="s">
        <v>26</v>
      </c>
      <c r="L317" s="18">
        <v>15365.71</v>
      </c>
      <c r="M317" s="56">
        <v>320.12</v>
      </c>
      <c r="N317" s="52"/>
      <c r="O317" s="48"/>
      <c r="P317" s="48"/>
      <c r="Q317" s="48"/>
      <c r="R317" s="48"/>
      <c r="S317" s="48"/>
      <c r="T317" s="48"/>
      <c r="U317" s="48"/>
    </row>
    <row r="318" spans="1:21" s="15" customFormat="1" ht="48" customHeight="1" x14ac:dyDescent="0.2">
      <c r="A318" s="49" t="s">
        <v>1553</v>
      </c>
      <c r="B318" s="49" t="s">
        <v>1384</v>
      </c>
      <c r="C318" s="49" t="s">
        <v>1415</v>
      </c>
      <c r="D318" s="49">
        <v>5150016120</v>
      </c>
      <c r="E318" s="49" t="s">
        <v>1395</v>
      </c>
      <c r="F318" s="49" t="s">
        <v>1396</v>
      </c>
      <c r="G318" s="17">
        <v>42718</v>
      </c>
      <c r="H318" s="49" t="s">
        <v>1397</v>
      </c>
      <c r="I318" s="49" t="s">
        <v>24</v>
      </c>
      <c r="J318" s="16" t="s">
        <v>708</v>
      </c>
      <c r="K318" s="49" t="s">
        <v>26</v>
      </c>
      <c r="L318" s="18">
        <v>15365.71</v>
      </c>
      <c r="M318" s="56">
        <v>320.12</v>
      </c>
      <c r="N318" s="52"/>
      <c r="O318" s="48"/>
      <c r="P318" s="48"/>
      <c r="Q318" s="48"/>
      <c r="R318" s="48"/>
      <c r="S318" s="48"/>
      <c r="T318" s="48"/>
      <c r="U318" s="48"/>
    </row>
    <row r="319" spans="1:21" s="15" customFormat="1" ht="48" customHeight="1" x14ac:dyDescent="0.2">
      <c r="A319" s="49" t="s">
        <v>1553</v>
      </c>
      <c r="B319" s="49" t="s">
        <v>1384</v>
      </c>
      <c r="C319" s="49" t="s">
        <v>1416</v>
      </c>
      <c r="D319" s="49">
        <v>5150016121</v>
      </c>
      <c r="E319" s="49" t="s">
        <v>1395</v>
      </c>
      <c r="F319" s="49" t="s">
        <v>1396</v>
      </c>
      <c r="G319" s="17">
        <v>42718</v>
      </c>
      <c r="H319" s="49" t="s">
        <v>1397</v>
      </c>
      <c r="I319" s="49" t="s">
        <v>24</v>
      </c>
      <c r="J319" s="16" t="s">
        <v>708</v>
      </c>
      <c r="K319" s="49" t="s">
        <v>26</v>
      </c>
      <c r="L319" s="18">
        <v>15365.71</v>
      </c>
      <c r="M319" s="56">
        <v>320.12</v>
      </c>
      <c r="N319" s="52"/>
      <c r="O319" s="48"/>
      <c r="P319" s="48"/>
      <c r="Q319" s="48"/>
      <c r="R319" s="48"/>
      <c r="S319" s="48"/>
      <c r="T319" s="48"/>
      <c r="U319" s="48"/>
    </row>
    <row r="320" spans="1:21" s="15" customFormat="1" ht="48" customHeight="1" x14ac:dyDescent="0.2">
      <c r="A320" s="49" t="s">
        <v>1553</v>
      </c>
      <c r="B320" s="49" t="s">
        <v>1384</v>
      </c>
      <c r="C320" s="49" t="s">
        <v>1417</v>
      </c>
      <c r="D320" s="49">
        <v>5150016122</v>
      </c>
      <c r="E320" s="49" t="s">
        <v>1395</v>
      </c>
      <c r="F320" s="49" t="s">
        <v>1396</v>
      </c>
      <c r="G320" s="17">
        <v>42718</v>
      </c>
      <c r="H320" s="49" t="s">
        <v>1397</v>
      </c>
      <c r="I320" s="49" t="s">
        <v>24</v>
      </c>
      <c r="J320" s="16" t="s">
        <v>708</v>
      </c>
      <c r="K320" s="49" t="s">
        <v>26</v>
      </c>
      <c r="L320" s="18">
        <v>15365.71</v>
      </c>
      <c r="M320" s="56">
        <v>320.12</v>
      </c>
      <c r="N320" s="52"/>
      <c r="O320" s="48"/>
      <c r="P320" s="48"/>
      <c r="Q320" s="48"/>
      <c r="R320" s="48"/>
      <c r="S320" s="48"/>
      <c r="T320" s="48"/>
      <c r="U320" s="48"/>
    </row>
    <row r="321" spans="1:21" s="15" customFormat="1" ht="48" customHeight="1" x14ac:dyDescent="0.2">
      <c r="A321" s="49" t="s">
        <v>1553</v>
      </c>
      <c r="B321" s="49" t="s">
        <v>1384</v>
      </c>
      <c r="C321" s="49" t="s">
        <v>1418</v>
      </c>
      <c r="D321" s="49">
        <v>5150016123</v>
      </c>
      <c r="E321" s="49" t="s">
        <v>1395</v>
      </c>
      <c r="F321" s="49" t="s">
        <v>1396</v>
      </c>
      <c r="G321" s="17">
        <v>42718</v>
      </c>
      <c r="H321" s="49" t="s">
        <v>1397</v>
      </c>
      <c r="I321" s="49" t="s">
        <v>24</v>
      </c>
      <c r="J321" s="16" t="s">
        <v>708</v>
      </c>
      <c r="K321" s="49" t="s">
        <v>26</v>
      </c>
      <c r="L321" s="18">
        <v>15365.71</v>
      </c>
      <c r="M321" s="56">
        <v>320.12</v>
      </c>
      <c r="N321" s="52"/>
      <c r="O321" s="48"/>
      <c r="P321" s="48"/>
      <c r="Q321" s="48"/>
      <c r="R321" s="48"/>
      <c r="S321" s="48"/>
      <c r="T321" s="48"/>
      <c r="U321" s="48"/>
    </row>
    <row r="322" spans="1:21" s="15" customFormat="1" ht="48" customHeight="1" x14ac:dyDescent="0.2">
      <c r="A322" s="49" t="s">
        <v>1553</v>
      </c>
      <c r="B322" s="49" t="s">
        <v>1384</v>
      </c>
      <c r="C322" s="49" t="s">
        <v>1419</v>
      </c>
      <c r="D322" s="49">
        <v>5150016124</v>
      </c>
      <c r="E322" s="49" t="s">
        <v>1395</v>
      </c>
      <c r="F322" s="49" t="s">
        <v>1396</v>
      </c>
      <c r="G322" s="17">
        <v>42718</v>
      </c>
      <c r="H322" s="49" t="s">
        <v>1397</v>
      </c>
      <c r="I322" s="49" t="s">
        <v>24</v>
      </c>
      <c r="J322" s="16" t="s">
        <v>708</v>
      </c>
      <c r="K322" s="49" t="s">
        <v>26</v>
      </c>
      <c r="L322" s="18">
        <v>15365.71</v>
      </c>
      <c r="M322" s="56">
        <v>320.12</v>
      </c>
      <c r="N322" s="52"/>
      <c r="O322" s="48"/>
      <c r="P322" s="48"/>
      <c r="Q322" s="48"/>
      <c r="R322" s="48"/>
      <c r="S322" s="48"/>
      <c r="T322" s="48"/>
      <c r="U322" s="48"/>
    </row>
    <row r="323" spans="1:21" s="15" customFormat="1" ht="48" customHeight="1" x14ac:dyDescent="0.2">
      <c r="A323" s="49" t="s">
        <v>1553</v>
      </c>
      <c r="B323" s="49" t="s">
        <v>1384</v>
      </c>
      <c r="C323" s="49" t="s">
        <v>1420</v>
      </c>
      <c r="D323" s="49">
        <v>5150016125</v>
      </c>
      <c r="E323" s="49" t="s">
        <v>1395</v>
      </c>
      <c r="F323" s="49" t="s">
        <v>1396</v>
      </c>
      <c r="G323" s="17">
        <v>42718</v>
      </c>
      <c r="H323" s="49" t="s">
        <v>1397</v>
      </c>
      <c r="I323" s="49" t="s">
        <v>24</v>
      </c>
      <c r="J323" s="16" t="s">
        <v>708</v>
      </c>
      <c r="K323" s="49" t="s">
        <v>26</v>
      </c>
      <c r="L323" s="18">
        <v>15365.71</v>
      </c>
      <c r="M323" s="56">
        <v>320.12</v>
      </c>
      <c r="N323" s="52"/>
      <c r="O323" s="48"/>
      <c r="P323" s="48"/>
      <c r="Q323" s="48"/>
      <c r="R323" s="48"/>
      <c r="S323" s="48"/>
      <c r="T323" s="48"/>
      <c r="U323" s="48"/>
    </row>
    <row r="324" spans="1:21" s="15" customFormat="1" ht="48" customHeight="1" x14ac:dyDescent="0.2">
      <c r="A324" s="49" t="s">
        <v>1553</v>
      </c>
      <c r="B324" s="49" t="s">
        <v>1384</v>
      </c>
      <c r="C324" s="49" t="s">
        <v>1421</v>
      </c>
      <c r="D324" s="49">
        <v>5150016126</v>
      </c>
      <c r="E324" s="49" t="s">
        <v>1395</v>
      </c>
      <c r="F324" s="49" t="s">
        <v>1396</v>
      </c>
      <c r="G324" s="17">
        <v>42718</v>
      </c>
      <c r="H324" s="49" t="s">
        <v>1397</v>
      </c>
      <c r="I324" s="49" t="s">
        <v>24</v>
      </c>
      <c r="J324" s="16" t="s">
        <v>708</v>
      </c>
      <c r="K324" s="49" t="s">
        <v>26</v>
      </c>
      <c r="L324" s="18">
        <v>15365.71</v>
      </c>
      <c r="M324" s="56">
        <v>320.12</v>
      </c>
      <c r="N324" s="52"/>
      <c r="O324" s="48"/>
      <c r="P324" s="48"/>
      <c r="Q324" s="48"/>
      <c r="R324" s="48"/>
      <c r="S324" s="48"/>
      <c r="T324" s="48"/>
      <c r="U324" s="48"/>
    </row>
    <row r="325" spans="1:21" s="15" customFormat="1" ht="48" customHeight="1" x14ac:dyDescent="0.2">
      <c r="A325" s="49" t="s">
        <v>1553</v>
      </c>
      <c r="B325" s="49" t="s">
        <v>1384</v>
      </c>
      <c r="C325" s="49" t="s">
        <v>1422</v>
      </c>
      <c r="D325" s="49">
        <v>5150016127</v>
      </c>
      <c r="E325" s="49" t="s">
        <v>1395</v>
      </c>
      <c r="F325" s="49" t="s">
        <v>1396</v>
      </c>
      <c r="G325" s="17">
        <v>42718</v>
      </c>
      <c r="H325" s="49" t="s">
        <v>1397</v>
      </c>
      <c r="I325" s="49" t="s">
        <v>24</v>
      </c>
      <c r="J325" s="16" t="s">
        <v>708</v>
      </c>
      <c r="K325" s="49" t="s">
        <v>26</v>
      </c>
      <c r="L325" s="18">
        <v>15365.71</v>
      </c>
      <c r="M325" s="56">
        <v>320.12</v>
      </c>
      <c r="N325" s="52"/>
      <c r="O325" s="48"/>
      <c r="P325" s="48"/>
      <c r="Q325" s="48"/>
      <c r="R325" s="48"/>
      <c r="S325" s="48"/>
      <c r="T325" s="48"/>
      <c r="U325" s="48"/>
    </row>
    <row r="326" spans="1:21" s="15" customFormat="1" ht="48" customHeight="1" x14ac:dyDescent="0.2">
      <c r="A326" s="49" t="s">
        <v>1553</v>
      </c>
      <c r="B326" s="49" t="s">
        <v>1384</v>
      </c>
      <c r="C326" s="49" t="s">
        <v>1423</v>
      </c>
      <c r="D326" s="49">
        <v>5150016128</v>
      </c>
      <c r="E326" s="49" t="s">
        <v>1395</v>
      </c>
      <c r="F326" s="49" t="s">
        <v>1396</v>
      </c>
      <c r="G326" s="17">
        <v>42718</v>
      </c>
      <c r="H326" s="49" t="s">
        <v>1397</v>
      </c>
      <c r="I326" s="49" t="s">
        <v>24</v>
      </c>
      <c r="J326" s="16" t="s">
        <v>708</v>
      </c>
      <c r="K326" s="49" t="s">
        <v>26</v>
      </c>
      <c r="L326" s="18">
        <v>15365.71</v>
      </c>
      <c r="M326" s="56">
        <v>320.12</v>
      </c>
      <c r="N326" s="52"/>
      <c r="O326" s="48"/>
      <c r="P326" s="48"/>
      <c r="Q326" s="48"/>
      <c r="R326" s="48"/>
      <c r="S326" s="48"/>
      <c r="T326" s="48"/>
      <c r="U326" s="48"/>
    </row>
    <row r="327" spans="1:21" s="15" customFormat="1" ht="48" customHeight="1" x14ac:dyDescent="0.2">
      <c r="A327" s="49" t="s">
        <v>1553</v>
      </c>
      <c r="B327" s="49" t="s">
        <v>1384</v>
      </c>
      <c r="C327" s="49" t="s">
        <v>1424</v>
      </c>
      <c r="D327" s="49">
        <v>5150016129</v>
      </c>
      <c r="E327" s="49" t="s">
        <v>1395</v>
      </c>
      <c r="F327" s="49" t="s">
        <v>1396</v>
      </c>
      <c r="G327" s="17">
        <v>42718</v>
      </c>
      <c r="H327" s="49" t="s">
        <v>1397</v>
      </c>
      <c r="I327" s="49" t="s">
        <v>24</v>
      </c>
      <c r="J327" s="16" t="s">
        <v>708</v>
      </c>
      <c r="K327" s="49" t="s">
        <v>26</v>
      </c>
      <c r="L327" s="18">
        <v>15365.71</v>
      </c>
      <c r="M327" s="56">
        <v>320.12</v>
      </c>
      <c r="N327" s="52"/>
      <c r="O327" s="48"/>
      <c r="P327" s="48"/>
      <c r="Q327" s="48"/>
      <c r="R327" s="48"/>
      <c r="S327" s="48"/>
      <c r="T327" s="48"/>
      <c r="U327" s="48"/>
    </row>
    <row r="328" spans="1:21" s="15" customFormat="1" ht="48" customHeight="1" x14ac:dyDescent="0.2">
      <c r="A328" s="49" t="s">
        <v>1553</v>
      </c>
      <c r="B328" s="49" t="s">
        <v>1384</v>
      </c>
      <c r="C328" s="49" t="s">
        <v>1425</v>
      </c>
      <c r="D328" s="49">
        <v>5150016130</v>
      </c>
      <c r="E328" s="49" t="s">
        <v>1395</v>
      </c>
      <c r="F328" s="49" t="s">
        <v>1396</v>
      </c>
      <c r="G328" s="17">
        <v>42718</v>
      </c>
      <c r="H328" s="49" t="s">
        <v>1397</v>
      </c>
      <c r="I328" s="49" t="s">
        <v>24</v>
      </c>
      <c r="J328" s="16" t="s">
        <v>708</v>
      </c>
      <c r="K328" s="49" t="s">
        <v>26</v>
      </c>
      <c r="L328" s="18">
        <v>15365.71</v>
      </c>
      <c r="M328" s="56">
        <v>320.12</v>
      </c>
      <c r="N328" s="52"/>
      <c r="O328" s="48"/>
      <c r="P328" s="48"/>
      <c r="Q328" s="48"/>
      <c r="R328" s="48"/>
      <c r="S328" s="48"/>
      <c r="T328" s="48"/>
      <c r="U328" s="48"/>
    </row>
    <row r="329" spans="1:21" s="15" customFormat="1" ht="48" customHeight="1" x14ac:dyDescent="0.2">
      <c r="A329" s="49" t="s">
        <v>1553</v>
      </c>
      <c r="B329" s="49" t="s">
        <v>1384</v>
      </c>
      <c r="C329" s="49" t="s">
        <v>1426</v>
      </c>
      <c r="D329" s="49">
        <v>5150016131</v>
      </c>
      <c r="E329" s="49" t="s">
        <v>1395</v>
      </c>
      <c r="F329" s="49" t="s">
        <v>1396</v>
      </c>
      <c r="G329" s="17">
        <v>42718</v>
      </c>
      <c r="H329" s="49" t="s">
        <v>1397</v>
      </c>
      <c r="I329" s="49" t="s">
        <v>24</v>
      </c>
      <c r="J329" s="16" t="s">
        <v>708</v>
      </c>
      <c r="K329" s="49" t="s">
        <v>26</v>
      </c>
      <c r="L329" s="18">
        <v>15365.71</v>
      </c>
      <c r="M329" s="56">
        <v>320.12</v>
      </c>
      <c r="N329" s="52"/>
      <c r="O329" s="48"/>
      <c r="P329" s="48"/>
      <c r="Q329" s="48"/>
      <c r="R329" s="48"/>
      <c r="S329" s="48"/>
      <c r="T329" s="48"/>
      <c r="U329" s="48"/>
    </row>
    <row r="330" spans="1:21" s="15" customFormat="1" ht="48" customHeight="1" x14ac:dyDescent="0.2">
      <c r="A330" s="49" t="s">
        <v>1553</v>
      </c>
      <c r="B330" s="49" t="s">
        <v>1384</v>
      </c>
      <c r="C330" s="49" t="s">
        <v>1427</v>
      </c>
      <c r="D330" s="49">
        <v>5150016132</v>
      </c>
      <c r="E330" s="49" t="s">
        <v>1395</v>
      </c>
      <c r="F330" s="49" t="s">
        <v>1396</v>
      </c>
      <c r="G330" s="17">
        <v>42718</v>
      </c>
      <c r="H330" s="49" t="s">
        <v>1397</v>
      </c>
      <c r="I330" s="49" t="s">
        <v>24</v>
      </c>
      <c r="J330" s="16" t="s">
        <v>708</v>
      </c>
      <c r="K330" s="49" t="s">
        <v>26</v>
      </c>
      <c r="L330" s="18">
        <v>15365.71</v>
      </c>
      <c r="M330" s="56">
        <v>320.12</v>
      </c>
      <c r="N330" s="52"/>
      <c r="O330" s="48"/>
      <c r="P330" s="48"/>
      <c r="Q330" s="48"/>
      <c r="R330" s="48"/>
      <c r="S330" s="48"/>
      <c r="T330" s="48"/>
      <c r="U330" s="48"/>
    </row>
    <row r="331" spans="1:21" s="15" customFormat="1" ht="48" customHeight="1" x14ac:dyDescent="0.2">
      <c r="A331" s="49" t="s">
        <v>1553</v>
      </c>
      <c r="B331" s="49" t="s">
        <v>1384</v>
      </c>
      <c r="C331" s="49" t="s">
        <v>1428</v>
      </c>
      <c r="D331" s="49">
        <v>5150016133</v>
      </c>
      <c r="E331" s="49" t="s">
        <v>1395</v>
      </c>
      <c r="F331" s="49" t="s">
        <v>1396</v>
      </c>
      <c r="G331" s="17">
        <v>42718</v>
      </c>
      <c r="H331" s="49" t="s">
        <v>1397</v>
      </c>
      <c r="I331" s="49" t="s">
        <v>24</v>
      </c>
      <c r="J331" s="16" t="s">
        <v>708</v>
      </c>
      <c r="K331" s="49" t="s">
        <v>26</v>
      </c>
      <c r="L331" s="18">
        <v>15365.71</v>
      </c>
      <c r="M331" s="56">
        <v>320.12</v>
      </c>
      <c r="N331" s="52"/>
      <c r="O331" s="48"/>
      <c r="P331" s="48"/>
      <c r="Q331" s="48"/>
      <c r="R331" s="48"/>
      <c r="S331" s="48"/>
      <c r="T331" s="48"/>
      <c r="U331" s="48"/>
    </row>
    <row r="332" spans="1:21" s="15" customFormat="1" ht="48" customHeight="1" x14ac:dyDescent="0.2">
      <c r="A332" s="49" t="s">
        <v>1553</v>
      </c>
      <c r="B332" s="49" t="s">
        <v>1384</v>
      </c>
      <c r="C332" s="49" t="s">
        <v>1429</v>
      </c>
      <c r="D332" s="49">
        <v>5150016134</v>
      </c>
      <c r="E332" s="49" t="s">
        <v>1395</v>
      </c>
      <c r="F332" s="49" t="s">
        <v>1396</v>
      </c>
      <c r="G332" s="17">
        <v>42718</v>
      </c>
      <c r="H332" s="49" t="s">
        <v>1397</v>
      </c>
      <c r="I332" s="49" t="s">
        <v>24</v>
      </c>
      <c r="J332" s="16" t="s">
        <v>708</v>
      </c>
      <c r="K332" s="49" t="s">
        <v>26</v>
      </c>
      <c r="L332" s="18">
        <v>15365.71</v>
      </c>
      <c r="M332" s="56">
        <v>320.12</v>
      </c>
      <c r="N332" s="52"/>
      <c r="O332" s="48"/>
      <c r="P332" s="48"/>
      <c r="Q332" s="48"/>
      <c r="R332" s="48"/>
      <c r="S332" s="48"/>
      <c r="T332" s="48"/>
      <c r="U332" s="48"/>
    </row>
    <row r="333" spans="1:21" s="15" customFormat="1" ht="48" customHeight="1" x14ac:dyDescent="0.2">
      <c r="A333" s="49" t="s">
        <v>1553</v>
      </c>
      <c r="B333" s="49" t="s">
        <v>1384</v>
      </c>
      <c r="C333" s="49" t="s">
        <v>1430</v>
      </c>
      <c r="D333" s="49">
        <v>5150016135</v>
      </c>
      <c r="E333" s="49" t="s">
        <v>1395</v>
      </c>
      <c r="F333" s="49" t="s">
        <v>1396</v>
      </c>
      <c r="G333" s="17">
        <v>42718</v>
      </c>
      <c r="H333" s="49" t="s">
        <v>1397</v>
      </c>
      <c r="I333" s="49" t="s">
        <v>24</v>
      </c>
      <c r="J333" s="16" t="s">
        <v>708</v>
      </c>
      <c r="K333" s="49" t="s">
        <v>26</v>
      </c>
      <c r="L333" s="18">
        <v>15365.71</v>
      </c>
      <c r="M333" s="56">
        <v>320.12</v>
      </c>
      <c r="N333" s="52"/>
      <c r="O333" s="48"/>
      <c r="P333" s="48"/>
      <c r="Q333" s="48"/>
      <c r="R333" s="48"/>
      <c r="S333" s="48"/>
      <c r="T333" s="48"/>
      <c r="U333" s="48"/>
    </row>
    <row r="334" spans="1:21" s="15" customFormat="1" ht="48" customHeight="1" x14ac:dyDescent="0.2">
      <c r="A334" s="49" t="s">
        <v>1553</v>
      </c>
      <c r="B334" s="49" t="s">
        <v>1384</v>
      </c>
      <c r="C334" s="49" t="s">
        <v>1431</v>
      </c>
      <c r="D334" s="49">
        <v>5150016136</v>
      </c>
      <c r="E334" s="49" t="s">
        <v>1395</v>
      </c>
      <c r="F334" s="49" t="s">
        <v>1396</v>
      </c>
      <c r="G334" s="17">
        <v>42718</v>
      </c>
      <c r="H334" s="49" t="s">
        <v>1397</v>
      </c>
      <c r="I334" s="49" t="s">
        <v>24</v>
      </c>
      <c r="J334" s="16" t="s">
        <v>708</v>
      </c>
      <c r="K334" s="49" t="s">
        <v>26</v>
      </c>
      <c r="L334" s="18">
        <v>15365.71</v>
      </c>
      <c r="M334" s="56">
        <v>320.12</v>
      </c>
      <c r="N334" s="52"/>
      <c r="O334" s="48"/>
      <c r="P334" s="48"/>
      <c r="Q334" s="48"/>
      <c r="R334" s="48"/>
      <c r="S334" s="48"/>
      <c r="T334" s="48"/>
      <c r="U334" s="48"/>
    </row>
    <row r="335" spans="1:21" s="15" customFormat="1" ht="48" customHeight="1" x14ac:dyDescent="0.2">
      <c r="A335" s="49" t="s">
        <v>1553</v>
      </c>
      <c r="B335" s="49" t="s">
        <v>1384</v>
      </c>
      <c r="C335" s="49" t="s">
        <v>1432</v>
      </c>
      <c r="D335" s="49">
        <v>5150016137</v>
      </c>
      <c r="E335" s="49" t="s">
        <v>1395</v>
      </c>
      <c r="F335" s="49" t="s">
        <v>1396</v>
      </c>
      <c r="G335" s="17">
        <v>42718</v>
      </c>
      <c r="H335" s="49" t="s">
        <v>1397</v>
      </c>
      <c r="I335" s="49" t="s">
        <v>24</v>
      </c>
      <c r="J335" s="16" t="s">
        <v>708</v>
      </c>
      <c r="K335" s="49" t="s">
        <v>26</v>
      </c>
      <c r="L335" s="18">
        <v>15365.71</v>
      </c>
      <c r="M335" s="56">
        <v>320.12</v>
      </c>
      <c r="N335" s="52"/>
      <c r="O335" s="48"/>
      <c r="P335" s="48"/>
      <c r="Q335" s="48"/>
      <c r="R335" s="48"/>
      <c r="S335" s="48"/>
      <c r="T335" s="48"/>
      <c r="U335" s="48"/>
    </row>
    <row r="336" spans="1:21" s="15" customFormat="1" ht="48" customHeight="1" x14ac:dyDescent="0.2">
      <c r="A336" s="49" t="s">
        <v>1553</v>
      </c>
      <c r="B336" s="49" t="s">
        <v>1384</v>
      </c>
      <c r="C336" s="49" t="s">
        <v>1433</v>
      </c>
      <c r="D336" s="49">
        <v>5150016138</v>
      </c>
      <c r="E336" s="49" t="s">
        <v>1395</v>
      </c>
      <c r="F336" s="49" t="s">
        <v>1396</v>
      </c>
      <c r="G336" s="17">
        <v>42718</v>
      </c>
      <c r="H336" s="49" t="s">
        <v>1397</v>
      </c>
      <c r="I336" s="49" t="s">
        <v>24</v>
      </c>
      <c r="J336" s="16" t="s">
        <v>708</v>
      </c>
      <c r="K336" s="49" t="s">
        <v>26</v>
      </c>
      <c r="L336" s="18">
        <v>15365.71</v>
      </c>
      <c r="M336" s="56">
        <v>320.12</v>
      </c>
      <c r="N336" s="52"/>
      <c r="O336" s="48"/>
      <c r="P336" s="48"/>
      <c r="Q336" s="48"/>
      <c r="R336" s="48"/>
      <c r="S336" s="48"/>
      <c r="T336" s="48"/>
      <c r="U336" s="48"/>
    </row>
    <row r="337" spans="1:21" s="15" customFormat="1" ht="48" customHeight="1" x14ac:dyDescent="0.2">
      <c r="A337" s="49" t="s">
        <v>1553</v>
      </c>
      <c r="B337" s="49" t="s">
        <v>1384</v>
      </c>
      <c r="C337" s="49" t="s">
        <v>1434</v>
      </c>
      <c r="D337" s="49">
        <v>5150016139</v>
      </c>
      <c r="E337" s="49" t="s">
        <v>1395</v>
      </c>
      <c r="F337" s="49" t="s">
        <v>1396</v>
      </c>
      <c r="G337" s="17">
        <v>42718</v>
      </c>
      <c r="H337" s="49" t="s">
        <v>1397</v>
      </c>
      <c r="I337" s="49" t="s">
        <v>24</v>
      </c>
      <c r="J337" s="16" t="s">
        <v>708</v>
      </c>
      <c r="K337" s="49" t="s">
        <v>26</v>
      </c>
      <c r="L337" s="18">
        <v>15365.71</v>
      </c>
      <c r="M337" s="56">
        <v>320.12</v>
      </c>
      <c r="N337" s="52"/>
      <c r="O337" s="48"/>
      <c r="P337" s="48"/>
      <c r="Q337" s="48"/>
      <c r="R337" s="48"/>
      <c r="S337" s="48"/>
      <c r="T337" s="48"/>
      <c r="U337" s="48"/>
    </row>
    <row r="338" spans="1:21" s="15" customFormat="1" ht="48" customHeight="1" x14ac:dyDescent="0.2">
      <c r="A338" s="49" t="s">
        <v>1553</v>
      </c>
      <c r="B338" s="49" t="s">
        <v>1384</v>
      </c>
      <c r="C338" s="49" t="s">
        <v>1435</v>
      </c>
      <c r="D338" s="49">
        <v>5150016140</v>
      </c>
      <c r="E338" s="49" t="s">
        <v>1395</v>
      </c>
      <c r="F338" s="49" t="s">
        <v>1396</v>
      </c>
      <c r="G338" s="17">
        <v>42718</v>
      </c>
      <c r="H338" s="49" t="s">
        <v>1397</v>
      </c>
      <c r="I338" s="49" t="s">
        <v>24</v>
      </c>
      <c r="J338" s="16" t="s">
        <v>708</v>
      </c>
      <c r="K338" s="49" t="s">
        <v>26</v>
      </c>
      <c r="L338" s="18">
        <v>15365.71</v>
      </c>
      <c r="M338" s="56">
        <v>320.12</v>
      </c>
      <c r="N338" s="52"/>
      <c r="O338" s="48"/>
      <c r="P338" s="48"/>
      <c r="Q338" s="48"/>
      <c r="R338" s="48"/>
      <c r="S338" s="48"/>
      <c r="T338" s="48"/>
      <c r="U338" s="48"/>
    </row>
    <row r="339" spans="1:21" s="15" customFormat="1" ht="48" customHeight="1" x14ac:dyDescent="0.2">
      <c r="A339" s="49" t="s">
        <v>1553</v>
      </c>
      <c r="B339" s="49" t="s">
        <v>1384</v>
      </c>
      <c r="C339" s="49" t="s">
        <v>1436</v>
      </c>
      <c r="D339" s="49">
        <v>5150016141</v>
      </c>
      <c r="E339" s="49" t="s">
        <v>1395</v>
      </c>
      <c r="F339" s="49" t="s">
        <v>1396</v>
      </c>
      <c r="G339" s="17">
        <v>42718</v>
      </c>
      <c r="H339" s="49" t="s">
        <v>1397</v>
      </c>
      <c r="I339" s="49" t="s">
        <v>24</v>
      </c>
      <c r="J339" s="16" t="s">
        <v>708</v>
      </c>
      <c r="K339" s="49" t="s">
        <v>26</v>
      </c>
      <c r="L339" s="18">
        <v>15365.71</v>
      </c>
      <c r="M339" s="56">
        <v>320.12</v>
      </c>
      <c r="N339" s="52"/>
      <c r="O339" s="48"/>
      <c r="P339" s="48"/>
      <c r="Q339" s="48"/>
      <c r="R339" s="48"/>
      <c r="S339" s="48"/>
      <c r="T339" s="48"/>
      <c r="U339" s="48"/>
    </row>
    <row r="340" spans="1:21" s="15" customFormat="1" ht="48" customHeight="1" x14ac:dyDescent="0.2">
      <c r="A340" s="49" t="s">
        <v>1553</v>
      </c>
      <c r="B340" s="49" t="s">
        <v>1384</v>
      </c>
      <c r="C340" s="49" t="s">
        <v>1437</v>
      </c>
      <c r="D340" s="49">
        <v>5150016142</v>
      </c>
      <c r="E340" s="49" t="s">
        <v>1395</v>
      </c>
      <c r="F340" s="49" t="s">
        <v>1396</v>
      </c>
      <c r="G340" s="17">
        <v>42718</v>
      </c>
      <c r="H340" s="49" t="s">
        <v>1397</v>
      </c>
      <c r="I340" s="49" t="s">
        <v>24</v>
      </c>
      <c r="J340" s="16" t="s">
        <v>708</v>
      </c>
      <c r="K340" s="49" t="s">
        <v>26</v>
      </c>
      <c r="L340" s="18">
        <v>15365.71</v>
      </c>
      <c r="M340" s="56">
        <v>320.12</v>
      </c>
      <c r="N340" s="52"/>
      <c r="O340" s="48"/>
      <c r="P340" s="48"/>
      <c r="Q340" s="48"/>
      <c r="R340" s="48"/>
      <c r="S340" s="48"/>
      <c r="T340" s="48"/>
      <c r="U340" s="48"/>
    </row>
    <row r="341" spans="1:21" s="15" customFormat="1" ht="48" customHeight="1" x14ac:dyDescent="0.2">
      <c r="A341" s="49" t="s">
        <v>1553</v>
      </c>
      <c r="B341" s="49" t="s">
        <v>1384</v>
      </c>
      <c r="C341" s="49" t="s">
        <v>1438</v>
      </c>
      <c r="D341" s="49">
        <v>5150016143</v>
      </c>
      <c r="E341" s="49" t="s">
        <v>1395</v>
      </c>
      <c r="F341" s="49" t="s">
        <v>1396</v>
      </c>
      <c r="G341" s="17">
        <v>42718</v>
      </c>
      <c r="H341" s="49" t="s">
        <v>1397</v>
      </c>
      <c r="I341" s="49" t="s">
        <v>24</v>
      </c>
      <c r="J341" s="16" t="s">
        <v>708</v>
      </c>
      <c r="K341" s="49" t="s">
        <v>26</v>
      </c>
      <c r="L341" s="18">
        <v>15365.71</v>
      </c>
      <c r="M341" s="56">
        <v>320.12</v>
      </c>
      <c r="N341" s="52"/>
      <c r="O341" s="48"/>
      <c r="P341" s="48"/>
      <c r="Q341" s="48"/>
      <c r="R341" s="48"/>
      <c r="S341" s="48"/>
      <c r="T341" s="48"/>
      <c r="U341" s="48"/>
    </row>
    <row r="342" spans="1:21" s="15" customFormat="1" ht="48" customHeight="1" x14ac:dyDescent="0.2">
      <c r="A342" s="49" t="s">
        <v>1553</v>
      </c>
      <c r="B342" s="49" t="s">
        <v>1384</v>
      </c>
      <c r="C342" s="49" t="s">
        <v>1439</v>
      </c>
      <c r="D342" s="49">
        <v>5150016144</v>
      </c>
      <c r="E342" s="49" t="s">
        <v>1395</v>
      </c>
      <c r="F342" s="49" t="s">
        <v>1396</v>
      </c>
      <c r="G342" s="17">
        <v>42718</v>
      </c>
      <c r="H342" s="49" t="s">
        <v>1397</v>
      </c>
      <c r="I342" s="49" t="s">
        <v>24</v>
      </c>
      <c r="J342" s="16" t="s">
        <v>708</v>
      </c>
      <c r="K342" s="49" t="s">
        <v>26</v>
      </c>
      <c r="L342" s="18">
        <v>15365.71</v>
      </c>
      <c r="M342" s="56">
        <v>320.12</v>
      </c>
      <c r="N342" s="52"/>
      <c r="O342" s="48"/>
      <c r="P342" s="48"/>
      <c r="Q342" s="48"/>
      <c r="R342" s="48"/>
      <c r="S342" s="48"/>
      <c r="T342" s="48"/>
      <c r="U342" s="48"/>
    </row>
    <row r="343" spans="1:21" s="15" customFormat="1" ht="48" customHeight="1" x14ac:dyDescent="0.2">
      <c r="A343" s="49" t="s">
        <v>1553</v>
      </c>
      <c r="B343" s="49" t="s">
        <v>1384</v>
      </c>
      <c r="C343" s="49" t="s">
        <v>1440</v>
      </c>
      <c r="D343" s="49">
        <v>5150016145</v>
      </c>
      <c r="E343" s="49" t="s">
        <v>1395</v>
      </c>
      <c r="F343" s="49" t="s">
        <v>1396</v>
      </c>
      <c r="G343" s="17">
        <v>42718</v>
      </c>
      <c r="H343" s="49" t="s">
        <v>1397</v>
      </c>
      <c r="I343" s="49" t="s">
        <v>24</v>
      </c>
      <c r="J343" s="16" t="s">
        <v>708</v>
      </c>
      <c r="K343" s="49" t="s">
        <v>26</v>
      </c>
      <c r="L343" s="18">
        <v>15365.71</v>
      </c>
      <c r="M343" s="56">
        <v>320.12</v>
      </c>
      <c r="N343" s="52"/>
      <c r="O343" s="48"/>
      <c r="P343" s="48"/>
      <c r="Q343" s="48"/>
      <c r="R343" s="48"/>
      <c r="S343" s="48"/>
      <c r="T343" s="48"/>
      <c r="U343" s="48"/>
    </row>
    <row r="344" spans="1:21" s="15" customFormat="1" ht="48" customHeight="1" x14ac:dyDescent="0.2">
      <c r="A344" s="49" t="s">
        <v>1553</v>
      </c>
      <c r="B344" s="49" t="s">
        <v>1384</v>
      </c>
      <c r="C344" s="49" t="s">
        <v>1441</v>
      </c>
      <c r="D344" s="49">
        <v>5150016146</v>
      </c>
      <c r="E344" s="49" t="s">
        <v>1395</v>
      </c>
      <c r="F344" s="49" t="s">
        <v>1396</v>
      </c>
      <c r="G344" s="17">
        <v>42718</v>
      </c>
      <c r="H344" s="49" t="s">
        <v>1397</v>
      </c>
      <c r="I344" s="49" t="s">
        <v>24</v>
      </c>
      <c r="J344" s="16" t="s">
        <v>708</v>
      </c>
      <c r="K344" s="49" t="s">
        <v>26</v>
      </c>
      <c r="L344" s="18">
        <v>15365.71</v>
      </c>
      <c r="M344" s="56">
        <v>320.12</v>
      </c>
      <c r="N344" s="52"/>
      <c r="O344" s="48"/>
      <c r="P344" s="48"/>
      <c r="Q344" s="48"/>
      <c r="R344" s="48"/>
      <c r="S344" s="48"/>
      <c r="T344" s="48"/>
      <c r="U344" s="48"/>
    </row>
    <row r="345" spans="1:21" s="15" customFormat="1" ht="48" customHeight="1" x14ac:dyDescent="0.2">
      <c r="A345" s="49" t="s">
        <v>1553</v>
      </c>
      <c r="B345" s="49" t="s">
        <v>1384</v>
      </c>
      <c r="C345" s="49" t="s">
        <v>1442</v>
      </c>
      <c r="D345" s="49">
        <v>5150016147</v>
      </c>
      <c r="E345" s="49" t="s">
        <v>1395</v>
      </c>
      <c r="F345" s="49" t="s">
        <v>1396</v>
      </c>
      <c r="G345" s="17">
        <v>42718</v>
      </c>
      <c r="H345" s="49" t="s">
        <v>1397</v>
      </c>
      <c r="I345" s="49" t="s">
        <v>24</v>
      </c>
      <c r="J345" s="16" t="s">
        <v>708</v>
      </c>
      <c r="K345" s="49" t="s">
        <v>26</v>
      </c>
      <c r="L345" s="18">
        <v>15365.71</v>
      </c>
      <c r="M345" s="56">
        <v>320.12</v>
      </c>
      <c r="N345" s="52"/>
      <c r="O345" s="48"/>
      <c r="P345" s="48"/>
      <c r="Q345" s="48"/>
      <c r="R345" s="48"/>
      <c r="S345" s="48"/>
      <c r="T345" s="48"/>
      <c r="U345" s="48"/>
    </row>
    <row r="346" spans="1:21" s="15" customFormat="1" ht="48" customHeight="1" x14ac:dyDescent="0.2">
      <c r="A346" s="49" t="s">
        <v>1553</v>
      </c>
      <c r="B346" s="49" t="s">
        <v>1384</v>
      </c>
      <c r="C346" s="49" t="s">
        <v>1443</v>
      </c>
      <c r="D346" s="49">
        <v>5150016148</v>
      </c>
      <c r="E346" s="49" t="s">
        <v>1395</v>
      </c>
      <c r="F346" s="49" t="s">
        <v>1396</v>
      </c>
      <c r="G346" s="17">
        <v>42718</v>
      </c>
      <c r="H346" s="49" t="s">
        <v>1397</v>
      </c>
      <c r="I346" s="49" t="s">
        <v>24</v>
      </c>
      <c r="J346" s="16" t="s">
        <v>708</v>
      </c>
      <c r="K346" s="49" t="s">
        <v>26</v>
      </c>
      <c r="L346" s="18">
        <v>15365.71</v>
      </c>
      <c r="M346" s="56">
        <v>320.12</v>
      </c>
      <c r="N346" s="52"/>
      <c r="O346" s="48"/>
      <c r="P346" s="48"/>
      <c r="Q346" s="48"/>
      <c r="R346" s="48"/>
      <c r="S346" s="48"/>
      <c r="T346" s="48"/>
      <c r="U346" s="48"/>
    </row>
    <row r="347" spans="1:21" s="15" customFormat="1" ht="48" customHeight="1" x14ac:dyDescent="0.2">
      <c r="A347" s="49" t="s">
        <v>1553</v>
      </c>
      <c r="B347" s="49" t="s">
        <v>1384</v>
      </c>
      <c r="C347" s="49" t="s">
        <v>1444</v>
      </c>
      <c r="D347" s="49">
        <v>5150016149</v>
      </c>
      <c r="E347" s="49" t="s">
        <v>1395</v>
      </c>
      <c r="F347" s="49" t="s">
        <v>1396</v>
      </c>
      <c r="G347" s="17">
        <v>42718</v>
      </c>
      <c r="H347" s="49" t="s">
        <v>1397</v>
      </c>
      <c r="I347" s="49" t="s">
        <v>24</v>
      </c>
      <c r="J347" s="16" t="s">
        <v>708</v>
      </c>
      <c r="K347" s="49" t="s">
        <v>26</v>
      </c>
      <c r="L347" s="18">
        <v>15365.71</v>
      </c>
      <c r="M347" s="56">
        <v>320.12</v>
      </c>
      <c r="N347" s="52"/>
      <c r="O347" s="48"/>
      <c r="P347" s="48"/>
      <c r="Q347" s="48"/>
      <c r="R347" s="48"/>
      <c r="S347" s="48"/>
      <c r="T347" s="48"/>
      <c r="U347" s="48"/>
    </row>
    <row r="348" spans="1:21" s="15" customFormat="1" ht="48" customHeight="1" x14ac:dyDescent="0.2">
      <c r="A348" s="49" t="s">
        <v>1553</v>
      </c>
      <c r="B348" s="49" t="s">
        <v>1384</v>
      </c>
      <c r="C348" s="49" t="s">
        <v>1445</v>
      </c>
      <c r="D348" s="49">
        <v>5150016150</v>
      </c>
      <c r="E348" s="49" t="s">
        <v>1395</v>
      </c>
      <c r="F348" s="49" t="s">
        <v>1396</v>
      </c>
      <c r="G348" s="17">
        <v>42718</v>
      </c>
      <c r="H348" s="49" t="s">
        <v>1397</v>
      </c>
      <c r="I348" s="49" t="s">
        <v>24</v>
      </c>
      <c r="J348" s="16" t="s">
        <v>708</v>
      </c>
      <c r="K348" s="49" t="s">
        <v>26</v>
      </c>
      <c r="L348" s="18">
        <v>15365.71</v>
      </c>
      <c r="M348" s="56">
        <v>320.12</v>
      </c>
      <c r="N348" s="52"/>
      <c r="O348" s="48"/>
      <c r="P348" s="48"/>
      <c r="Q348" s="48"/>
      <c r="R348" s="48"/>
      <c r="S348" s="48"/>
      <c r="T348" s="48"/>
      <c r="U348" s="48"/>
    </row>
    <row r="349" spans="1:21" s="15" customFormat="1" ht="48" customHeight="1" x14ac:dyDescent="0.2">
      <c r="A349" s="49" t="s">
        <v>1553</v>
      </c>
      <c r="B349" s="49" t="s">
        <v>1384</v>
      </c>
      <c r="C349" s="49" t="s">
        <v>1446</v>
      </c>
      <c r="D349" s="49">
        <v>5150016151</v>
      </c>
      <c r="E349" s="49" t="s">
        <v>1395</v>
      </c>
      <c r="F349" s="49" t="s">
        <v>1396</v>
      </c>
      <c r="G349" s="17">
        <v>42718</v>
      </c>
      <c r="H349" s="49" t="s">
        <v>1397</v>
      </c>
      <c r="I349" s="49" t="s">
        <v>24</v>
      </c>
      <c r="J349" s="16" t="s">
        <v>708</v>
      </c>
      <c r="K349" s="49" t="s">
        <v>26</v>
      </c>
      <c r="L349" s="18">
        <v>15365.71</v>
      </c>
      <c r="M349" s="56">
        <v>320.12</v>
      </c>
      <c r="N349" s="52"/>
      <c r="O349" s="48"/>
      <c r="P349" s="48"/>
      <c r="Q349" s="48"/>
      <c r="R349" s="48"/>
      <c r="S349" s="48"/>
      <c r="T349" s="48"/>
      <c r="U349" s="48"/>
    </row>
    <row r="350" spans="1:21" s="15" customFormat="1" ht="48" customHeight="1" x14ac:dyDescent="0.2">
      <c r="A350" s="49" t="s">
        <v>1553</v>
      </c>
      <c r="B350" s="49" t="s">
        <v>1384</v>
      </c>
      <c r="C350" s="49" t="s">
        <v>1447</v>
      </c>
      <c r="D350" s="49">
        <v>5150016152</v>
      </c>
      <c r="E350" s="49" t="s">
        <v>1395</v>
      </c>
      <c r="F350" s="49" t="s">
        <v>1396</v>
      </c>
      <c r="G350" s="17">
        <v>42718</v>
      </c>
      <c r="H350" s="49" t="s">
        <v>1397</v>
      </c>
      <c r="I350" s="49" t="s">
        <v>24</v>
      </c>
      <c r="J350" s="16" t="s">
        <v>708</v>
      </c>
      <c r="K350" s="49" t="s">
        <v>26</v>
      </c>
      <c r="L350" s="18">
        <v>15365.71</v>
      </c>
      <c r="M350" s="56">
        <v>320.12</v>
      </c>
      <c r="N350" s="52"/>
      <c r="O350" s="48"/>
      <c r="P350" s="48"/>
      <c r="Q350" s="48"/>
      <c r="R350" s="48"/>
      <c r="S350" s="48"/>
      <c r="T350" s="48"/>
      <c r="U350" s="48"/>
    </row>
    <row r="351" spans="1:21" s="15" customFormat="1" ht="48" customHeight="1" x14ac:dyDescent="0.2">
      <c r="A351" s="49" t="s">
        <v>1553</v>
      </c>
      <c r="B351" s="49" t="s">
        <v>1384</v>
      </c>
      <c r="C351" s="49" t="s">
        <v>1448</v>
      </c>
      <c r="D351" s="49">
        <v>5150016153</v>
      </c>
      <c r="E351" s="49" t="s">
        <v>1395</v>
      </c>
      <c r="F351" s="49" t="s">
        <v>1396</v>
      </c>
      <c r="G351" s="17">
        <v>42718</v>
      </c>
      <c r="H351" s="49" t="s">
        <v>1397</v>
      </c>
      <c r="I351" s="49" t="s">
        <v>24</v>
      </c>
      <c r="J351" s="16" t="s">
        <v>708</v>
      </c>
      <c r="K351" s="49" t="s">
        <v>26</v>
      </c>
      <c r="L351" s="18">
        <v>15365.71</v>
      </c>
      <c r="M351" s="56">
        <v>320.12</v>
      </c>
      <c r="N351" s="52"/>
      <c r="O351" s="48"/>
      <c r="P351" s="48"/>
      <c r="Q351" s="48"/>
      <c r="R351" s="48"/>
      <c r="S351" s="48"/>
      <c r="T351" s="48"/>
      <c r="U351" s="48"/>
    </row>
    <row r="352" spans="1:21" s="15" customFormat="1" ht="48" customHeight="1" x14ac:dyDescent="0.2">
      <c r="A352" s="49" t="s">
        <v>1553</v>
      </c>
      <c r="B352" s="49" t="s">
        <v>1384</v>
      </c>
      <c r="C352" s="49" t="s">
        <v>1449</v>
      </c>
      <c r="D352" s="49">
        <v>5150016154</v>
      </c>
      <c r="E352" s="49" t="s">
        <v>1395</v>
      </c>
      <c r="F352" s="49" t="s">
        <v>1396</v>
      </c>
      <c r="G352" s="17">
        <v>42718</v>
      </c>
      <c r="H352" s="49" t="s">
        <v>1397</v>
      </c>
      <c r="I352" s="49" t="s">
        <v>24</v>
      </c>
      <c r="J352" s="16" t="s">
        <v>708</v>
      </c>
      <c r="K352" s="49" t="s">
        <v>26</v>
      </c>
      <c r="L352" s="18">
        <v>15365.71</v>
      </c>
      <c r="M352" s="56">
        <v>320.12</v>
      </c>
      <c r="N352" s="52"/>
      <c r="O352" s="48"/>
      <c r="P352" s="48"/>
      <c r="Q352" s="48"/>
      <c r="R352" s="48"/>
      <c r="S352" s="48"/>
      <c r="T352" s="48"/>
      <c r="U352" s="48"/>
    </row>
    <row r="353" spans="1:21" s="15" customFormat="1" ht="48" customHeight="1" x14ac:dyDescent="0.2">
      <c r="A353" s="49" t="s">
        <v>1553</v>
      </c>
      <c r="B353" s="49" t="s">
        <v>1384</v>
      </c>
      <c r="C353" s="49" t="s">
        <v>1450</v>
      </c>
      <c r="D353" s="49">
        <v>5150016155</v>
      </c>
      <c r="E353" s="49" t="s">
        <v>1395</v>
      </c>
      <c r="F353" s="49" t="s">
        <v>1396</v>
      </c>
      <c r="G353" s="17">
        <v>42718</v>
      </c>
      <c r="H353" s="49" t="s">
        <v>1397</v>
      </c>
      <c r="I353" s="49" t="s">
        <v>24</v>
      </c>
      <c r="J353" s="16" t="s">
        <v>708</v>
      </c>
      <c r="K353" s="49" t="s">
        <v>26</v>
      </c>
      <c r="L353" s="18">
        <v>15365.71</v>
      </c>
      <c r="M353" s="56">
        <v>320.12</v>
      </c>
      <c r="N353" s="52"/>
      <c r="O353" s="48"/>
      <c r="P353" s="48"/>
      <c r="Q353" s="48"/>
      <c r="R353" s="48"/>
      <c r="S353" s="48"/>
      <c r="T353" s="48"/>
      <c r="U353" s="48"/>
    </row>
    <row r="354" spans="1:21" s="15" customFormat="1" ht="48" customHeight="1" x14ac:dyDescent="0.2">
      <c r="A354" s="49" t="s">
        <v>1553</v>
      </c>
      <c r="B354" s="49" t="s">
        <v>1384</v>
      </c>
      <c r="C354" s="49" t="s">
        <v>1451</v>
      </c>
      <c r="D354" s="49">
        <v>5150016156</v>
      </c>
      <c r="E354" s="49" t="s">
        <v>1395</v>
      </c>
      <c r="F354" s="49" t="s">
        <v>1396</v>
      </c>
      <c r="G354" s="17">
        <v>42718</v>
      </c>
      <c r="H354" s="49" t="s">
        <v>1397</v>
      </c>
      <c r="I354" s="49" t="s">
        <v>24</v>
      </c>
      <c r="J354" s="16" t="s">
        <v>708</v>
      </c>
      <c r="K354" s="49" t="s">
        <v>26</v>
      </c>
      <c r="L354" s="18">
        <v>15365.71</v>
      </c>
      <c r="M354" s="56">
        <v>320.12</v>
      </c>
      <c r="N354" s="52"/>
      <c r="O354" s="48"/>
      <c r="P354" s="48"/>
      <c r="Q354" s="48"/>
      <c r="R354" s="48"/>
      <c r="S354" s="48"/>
      <c r="T354" s="48"/>
      <c r="U354" s="48"/>
    </row>
    <row r="355" spans="1:21" s="15" customFormat="1" ht="48" customHeight="1" x14ac:dyDescent="0.2">
      <c r="A355" s="49" t="s">
        <v>1553</v>
      </c>
      <c r="B355" s="49" t="s">
        <v>1384</v>
      </c>
      <c r="C355" s="49" t="s">
        <v>1452</v>
      </c>
      <c r="D355" s="49">
        <v>5150016157</v>
      </c>
      <c r="E355" s="49" t="s">
        <v>1395</v>
      </c>
      <c r="F355" s="49" t="s">
        <v>1396</v>
      </c>
      <c r="G355" s="17">
        <v>42718</v>
      </c>
      <c r="H355" s="49" t="s">
        <v>1397</v>
      </c>
      <c r="I355" s="49" t="s">
        <v>24</v>
      </c>
      <c r="J355" s="16" t="s">
        <v>708</v>
      </c>
      <c r="K355" s="49" t="s">
        <v>26</v>
      </c>
      <c r="L355" s="18">
        <v>15365.71</v>
      </c>
      <c r="M355" s="56">
        <v>320.12</v>
      </c>
      <c r="N355" s="52"/>
      <c r="O355" s="48"/>
      <c r="P355" s="48"/>
      <c r="Q355" s="48"/>
      <c r="R355" s="48"/>
      <c r="S355" s="48"/>
      <c r="T355" s="48"/>
      <c r="U355" s="48"/>
    </row>
    <row r="356" spans="1:21" s="15" customFormat="1" ht="48" customHeight="1" x14ac:dyDescent="0.2">
      <c r="A356" s="49" t="s">
        <v>1553</v>
      </c>
      <c r="B356" s="49" t="s">
        <v>1384</v>
      </c>
      <c r="C356" s="49" t="s">
        <v>1453</v>
      </c>
      <c r="D356" s="49">
        <v>5150016158</v>
      </c>
      <c r="E356" s="49" t="s">
        <v>1395</v>
      </c>
      <c r="F356" s="49" t="s">
        <v>1396</v>
      </c>
      <c r="G356" s="17">
        <v>42718</v>
      </c>
      <c r="H356" s="49" t="s">
        <v>1397</v>
      </c>
      <c r="I356" s="49" t="s">
        <v>24</v>
      </c>
      <c r="J356" s="16" t="s">
        <v>708</v>
      </c>
      <c r="K356" s="49" t="s">
        <v>26</v>
      </c>
      <c r="L356" s="18">
        <v>15365.71</v>
      </c>
      <c r="M356" s="56">
        <v>320.12</v>
      </c>
      <c r="N356" s="52"/>
      <c r="O356" s="48"/>
      <c r="P356" s="48"/>
      <c r="Q356" s="48"/>
      <c r="R356" s="48"/>
      <c r="S356" s="48"/>
      <c r="T356" s="48"/>
      <c r="U356" s="48"/>
    </row>
    <row r="357" spans="1:21" s="15" customFormat="1" ht="48" customHeight="1" x14ac:dyDescent="0.2">
      <c r="A357" s="49" t="s">
        <v>1553</v>
      </c>
      <c r="B357" s="49" t="s">
        <v>1384</v>
      </c>
      <c r="C357" s="49" t="s">
        <v>1454</v>
      </c>
      <c r="D357" s="49">
        <v>5150016159</v>
      </c>
      <c r="E357" s="49" t="s">
        <v>1395</v>
      </c>
      <c r="F357" s="49" t="s">
        <v>1396</v>
      </c>
      <c r="G357" s="17">
        <v>42718</v>
      </c>
      <c r="H357" s="49" t="s">
        <v>1397</v>
      </c>
      <c r="I357" s="49" t="s">
        <v>24</v>
      </c>
      <c r="J357" s="16" t="s">
        <v>708</v>
      </c>
      <c r="K357" s="49" t="s">
        <v>26</v>
      </c>
      <c r="L357" s="18">
        <v>15365.71</v>
      </c>
      <c r="M357" s="56">
        <v>320.12</v>
      </c>
      <c r="N357" s="52"/>
      <c r="O357" s="48"/>
      <c r="P357" s="48"/>
      <c r="Q357" s="48"/>
      <c r="R357" s="48"/>
      <c r="S357" s="48"/>
      <c r="T357" s="48"/>
      <c r="U357" s="48"/>
    </row>
    <row r="358" spans="1:21" s="15" customFormat="1" ht="48" customHeight="1" x14ac:dyDescent="0.2">
      <c r="A358" s="49" t="s">
        <v>1553</v>
      </c>
      <c r="B358" s="49" t="s">
        <v>1384</v>
      </c>
      <c r="C358" s="49" t="s">
        <v>1455</v>
      </c>
      <c r="D358" s="49">
        <v>5150016160</v>
      </c>
      <c r="E358" s="49" t="s">
        <v>1395</v>
      </c>
      <c r="F358" s="49" t="s">
        <v>1396</v>
      </c>
      <c r="G358" s="17">
        <v>42718</v>
      </c>
      <c r="H358" s="49" t="s">
        <v>1397</v>
      </c>
      <c r="I358" s="49" t="s">
        <v>24</v>
      </c>
      <c r="J358" s="16" t="s">
        <v>708</v>
      </c>
      <c r="K358" s="49" t="s">
        <v>26</v>
      </c>
      <c r="L358" s="18">
        <v>15365.71</v>
      </c>
      <c r="M358" s="56">
        <v>320.12</v>
      </c>
      <c r="N358" s="52"/>
      <c r="O358" s="48"/>
      <c r="P358" s="48"/>
      <c r="Q358" s="48"/>
      <c r="R358" s="48"/>
      <c r="S358" s="48"/>
      <c r="T358" s="48"/>
      <c r="U358" s="48"/>
    </row>
    <row r="359" spans="1:21" s="15" customFormat="1" ht="48" customHeight="1" x14ac:dyDescent="0.2">
      <c r="A359" s="49" t="s">
        <v>1553</v>
      </c>
      <c r="B359" s="49" t="s">
        <v>1384</v>
      </c>
      <c r="C359" s="49" t="s">
        <v>1456</v>
      </c>
      <c r="D359" s="49">
        <v>5150016161</v>
      </c>
      <c r="E359" s="49" t="s">
        <v>1395</v>
      </c>
      <c r="F359" s="49" t="s">
        <v>1396</v>
      </c>
      <c r="G359" s="17">
        <v>42718</v>
      </c>
      <c r="H359" s="49" t="s">
        <v>1397</v>
      </c>
      <c r="I359" s="49" t="s">
        <v>24</v>
      </c>
      <c r="J359" s="16" t="s">
        <v>708</v>
      </c>
      <c r="K359" s="49" t="s">
        <v>26</v>
      </c>
      <c r="L359" s="18">
        <v>15365.71</v>
      </c>
      <c r="M359" s="56">
        <v>320.12</v>
      </c>
      <c r="N359" s="52"/>
      <c r="O359" s="48"/>
      <c r="P359" s="48"/>
      <c r="Q359" s="48"/>
      <c r="R359" s="48"/>
      <c r="S359" s="48"/>
      <c r="T359" s="48"/>
      <c r="U359" s="48"/>
    </row>
    <row r="360" spans="1:21" s="15" customFormat="1" ht="48" customHeight="1" x14ac:dyDescent="0.2">
      <c r="A360" s="49" t="s">
        <v>1553</v>
      </c>
      <c r="B360" s="49" t="s">
        <v>1384</v>
      </c>
      <c r="C360" s="49" t="s">
        <v>1457</v>
      </c>
      <c r="D360" s="49">
        <v>5150016162</v>
      </c>
      <c r="E360" s="49" t="s">
        <v>1395</v>
      </c>
      <c r="F360" s="49" t="s">
        <v>1396</v>
      </c>
      <c r="G360" s="17">
        <v>42718</v>
      </c>
      <c r="H360" s="49" t="s">
        <v>1397</v>
      </c>
      <c r="I360" s="49" t="s">
        <v>24</v>
      </c>
      <c r="J360" s="16" t="s">
        <v>708</v>
      </c>
      <c r="K360" s="49" t="s">
        <v>26</v>
      </c>
      <c r="L360" s="18">
        <v>15365.71</v>
      </c>
      <c r="M360" s="56">
        <v>320.12</v>
      </c>
      <c r="N360" s="52"/>
      <c r="O360" s="48"/>
      <c r="P360" s="48"/>
      <c r="Q360" s="48"/>
      <c r="R360" s="48"/>
      <c r="S360" s="48"/>
      <c r="T360" s="48"/>
      <c r="U360" s="48"/>
    </row>
    <row r="361" spans="1:21" s="15" customFormat="1" ht="48" customHeight="1" x14ac:dyDescent="0.2">
      <c r="A361" s="49" t="s">
        <v>1553</v>
      </c>
      <c r="B361" s="49" t="s">
        <v>1384</v>
      </c>
      <c r="C361" s="49" t="s">
        <v>1458</v>
      </c>
      <c r="D361" s="49">
        <v>5150016163</v>
      </c>
      <c r="E361" s="49" t="s">
        <v>1395</v>
      </c>
      <c r="F361" s="49" t="s">
        <v>1396</v>
      </c>
      <c r="G361" s="17">
        <v>42718</v>
      </c>
      <c r="H361" s="49" t="s">
        <v>1397</v>
      </c>
      <c r="I361" s="49" t="s">
        <v>24</v>
      </c>
      <c r="J361" s="16" t="s">
        <v>708</v>
      </c>
      <c r="K361" s="49" t="s">
        <v>26</v>
      </c>
      <c r="L361" s="18">
        <v>15365.71</v>
      </c>
      <c r="M361" s="56">
        <v>320.12</v>
      </c>
      <c r="N361" s="52"/>
      <c r="O361" s="48"/>
      <c r="P361" s="48"/>
      <c r="Q361" s="48"/>
      <c r="R361" s="48"/>
      <c r="S361" s="48"/>
      <c r="T361" s="48"/>
      <c r="U361" s="48"/>
    </row>
    <row r="362" spans="1:21" s="15" customFormat="1" ht="48" customHeight="1" x14ac:dyDescent="0.2">
      <c r="A362" s="49" t="s">
        <v>1553</v>
      </c>
      <c r="B362" s="49" t="s">
        <v>1384</v>
      </c>
      <c r="C362" s="49" t="s">
        <v>1459</v>
      </c>
      <c r="D362" s="49">
        <v>5150016164</v>
      </c>
      <c r="E362" s="49" t="s">
        <v>1395</v>
      </c>
      <c r="F362" s="49" t="s">
        <v>1396</v>
      </c>
      <c r="G362" s="17">
        <v>42718</v>
      </c>
      <c r="H362" s="49" t="s">
        <v>1397</v>
      </c>
      <c r="I362" s="49" t="s">
        <v>24</v>
      </c>
      <c r="J362" s="16" t="s">
        <v>708</v>
      </c>
      <c r="K362" s="49" t="s">
        <v>26</v>
      </c>
      <c r="L362" s="18">
        <v>15365.71</v>
      </c>
      <c r="M362" s="56">
        <v>320.12</v>
      </c>
      <c r="N362" s="52"/>
      <c r="O362" s="48"/>
      <c r="P362" s="48"/>
      <c r="Q362" s="48"/>
      <c r="R362" s="48"/>
      <c r="S362" s="48"/>
      <c r="T362" s="48"/>
      <c r="U362" s="48"/>
    </row>
    <row r="363" spans="1:21" s="15" customFormat="1" ht="48" customHeight="1" x14ac:dyDescent="0.2">
      <c r="A363" s="49" t="s">
        <v>1553</v>
      </c>
      <c r="B363" s="49" t="s">
        <v>1384</v>
      </c>
      <c r="C363" s="49" t="s">
        <v>1460</v>
      </c>
      <c r="D363" s="49">
        <v>5150016165</v>
      </c>
      <c r="E363" s="49" t="s">
        <v>1395</v>
      </c>
      <c r="F363" s="49" t="s">
        <v>1396</v>
      </c>
      <c r="G363" s="17">
        <v>42718</v>
      </c>
      <c r="H363" s="49" t="s">
        <v>1397</v>
      </c>
      <c r="I363" s="49" t="s">
        <v>24</v>
      </c>
      <c r="J363" s="16" t="s">
        <v>708</v>
      </c>
      <c r="K363" s="49" t="s">
        <v>26</v>
      </c>
      <c r="L363" s="18">
        <v>15365.71</v>
      </c>
      <c r="M363" s="56">
        <v>320.12</v>
      </c>
      <c r="N363" s="52"/>
      <c r="O363" s="48"/>
      <c r="P363" s="48"/>
      <c r="Q363" s="48"/>
      <c r="R363" s="48"/>
      <c r="S363" s="48"/>
      <c r="T363" s="48"/>
      <c r="U363" s="48"/>
    </row>
    <row r="364" spans="1:21" s="15" customFormat="1" ht="48" customHeight="1" x14ac:dyDescent="0.2">
      <c r="A364" s="49" t="s">
        <v>1553</v>
      </c>
      <c r="B364" s="49" t="s">
        <v>1384</v>
      </c>
      <c r="C364" s="49" t="s">
        <v>1461</v>
      </c>
      <c r="D364" s="49">
        <v>5150016166</v>
      </c>
      <c r="E364" s="49" t="s">
        <v>1395</v>
      </c>
      <c r="F364" s="49" t="s">
        <v>1396</v>
      </c>
      <c r="G364" s="17">
        <v>42718</v>
      </c>
      <c r="H364" s="49" t="s">
        <v>1397</v>
      </c>
      <c r="I364" s="49" t="s">
        <v>24</v>
      </c>
      <c r="J364" s="16" t="s">
        <v>708</v>
      </c>
      <c r="K364" s="49" t="s">
        <v>26</v>
      </c>
      <c r="L364" s="18">
        <v>15365.71</v>
      </c>
      <c r="M364" s="56">
        <v>320.12</v>
      </c>
      <c r="N364" s="52"/>
      <c r="O364" s="48"/>
      <c r="P364" s="48"/>
      <c r="Q364" s="48"/>
      <c r="R364" s="48"/>
      <c r="S364" s="48"/>
      <c r="T364" s="48"/>
      <c r="U364" s="48"/>
    </row>
    <row r="365" spans="1:21" s="15" customFormat="1" ht="48" customHeight="1" x14ac:dyDescent="0.2">
      <c r="A365" s="49" t="s">
        <v>1553</v>
      </c>
      <c r="B365" s="49" t="s">
        <v>1384</v>
      </c>
      <c r="C365" s="49" t="s">
        <v>1462</v>
      </c>
      <c r="D365" s="49">
        <v>5150016167</v>
      </c>
      <c r="E365" s="49" t="s">
        <v>1395</v>
      </c>
      <c r="F365" s="49" t="s">
        <v>1396</v>
      </c>
      <c r="G365" s="17">
        <v>42718</v>
      </c>
      <c r="H365" s="49" t="s">
        <v>1397</v>
      </c>
      <c r="I365" s="49" t="s">
        <v>24</v>
      </c>
      <c r="J365" s="16" t="s">
        <v>708</v>
      </c>
      <c r="K365" s="49" t="s">
        <v>26</v>
      </c>
      <c r="L365" s="18">
        <v>15365.71</v>
      </c>
      <c r="M365" s="56">
        <v>320.12</v>
      </c>
      <c r="N365" s="52"/>
      <c r="O365" s="48"/>
      <c r="P365" s="48"/>
      <c r="Q365" s="48"/>
      <c r="R365" s="48"/>
      <c r="S365" s="48"/>
      <c r="T365" s="48"/>
      <c r="U365" s="48"/>
    </row>
    <row r="366" spans="1:21" s="15" customFormat="1" ht="48" customHeight="1" x14ac:dyDescent="0.2">
      <c r="A366" s="49" t="s">
        <v>1553</v>
      </c>
      <c r="B366" s="49" t="s">
        <v>1384</v>
      </c>
      <c r="C366" s="49" t="s">
        <v>1463</v>
      </c>
      <c r="D366" s="49">
        <v>5150016168</v>
      </c>
      <c r="E366" s="49" t="s">
        <v>1395</v>
      </c>
      <c r="F366" s="49" t="s">
        <v>1396</v>
      </c>
      <c r="G366" s="17">
        <v>42718</v>
      </c>
      <c r="H366" s="49" t="s">
        <v>1397</v>
      </c>
      <c r="I366" s="49" t="s">
        <v>24</v>
      </c>
      <c r="J366" s="16" t="s">
        <v>708</v>
      </c>
      <c r="K366" s="49" t="s">
        <v>26</v>
      </c>
      <c r="L366" s="18">
        <v>15365.71</v>
      </c>
      <c r="M366" s="56">
        <v>320.12</v>
      </c>
      <c r="N366" s="52"/>
      <c r="O366" s="48"/>
      <c r="P366" s="48"/>
      <c r="Q366" s="48"/>
      <c r="R366" s="48"/>
      <c r="S366" s="48"/>
      <c r="T366" s="48"/>
      <c r="U366" s="48"/>
    </row>
    <row r="367" spans="1:21" s="15" customFormat="1" ht="48" customHeight="1" x14ac:dyDescent="0.2">
      <c r="A367" s="49" t="s">
        <v>1553</v>
      </c>
      <c r="B367" s="49" t="s">
        <v>1384</v>
      </c>
      <c r="C367" s="49" t="s">
        <v>1464</v>
      </c>
      <c r="D367" s="49">
        <v>5150016169</v>
      </c>
      <c r="E367" s="49" t="s">
        <v>1395</v>
      </c>
      <c r="F367" s="49" t="s">
        <v>1396</v>
      </c>
      <c r="G367" s="17">
        <v>42718</v>
      </c>
      <c r="H367" s="49" t="s">
        <v>1397</v>
      </c>
      <c r="I367" s="49" t="s">
        <v>24</v>
      </c>
      <c r="J367" s="16" t="s">
        <v>708</v>
      </c>
      <c r="K367" s="49" t="s">
        <v>26</v>
      </c>
      <c r="L367" s="18">
        <v>15365.71</v>
      </c>
      <c r="M367" s="56">
        <v>320.12</v>
      </c>
      <c r="N367" s="52"/>
      <c r="O367" s="48"/>
      <c r="P367" s="48"/>
      <c r="Q367" s="48"/>
      <c r="R367" s="48"/>
      <c r="S367" s="48"/>
      <c r="T367" s="48"/>
      <c r="U367" s="48"/>
    </row>
    <row r="368" spans="1:21" s="15" customFormat="1" ht="48" customHeight="1" x14ac:dyDescent="0.2">
      <c r="A368" s="49" t="s">
        <v>1553</v>
      </c>
      <c r="B368" s="49" t="s">
        <v>1384</v>
      </c>
      <c r="C368" s="49" t="s">
        <v>1465</v>
      </c>
      <c r="D368" s="49">
        <v>5150016170</v>
      </c>
      <c r="E368" s="49" t="s">
        <v>1395</v>
      </c>
      <c r="F368" s="49" t="s">
        <v>1396</v>
      </c>
      <c r="G368" s="17">
        <v>42718</v>
      </c>
      <c r="H368" s="49" t="s">
        <v>1397</v>
      </c>
      <c r="I368" s="49" t="s">
        <v>24</v>
      </c>
      <c r="J368" s="16" t="s">
        <v>708</v>
      </c>
      <c r="K368" s="49" t="s">
        <v>26</v>
      </c>
      <c r="L368" s="18">
        <v>15365.71</v>
      </c>
      <c r="M368" s="56">
        <v>320.12</v>
      </c>
      <c r="N368" s="52"/>
      <c r="O368" s="48"/>
      <c r="P368" s="48"/>
      <c r="Q368" s="48"/>
      <c r="R368" s="48"/>
      <c r="S368" s="48"/>
      <c r="T368" s="48"/>
      <c r="U368" s="48"/>
    </row>
    <row r="369" spans="1:21" s="15" customFormat="1" ht="48" customHeight="1" x14ac:dyDescent="0.2">
      <c r="A369" s="49" t="s">
        <v>1553</v>
      </c>
      <c r="B369" s="49" t="s">
        <v>1384</v>
      </c>
      <c r="C369" s="49" t="s">
        <v>1466</v>
      </c>
      <c r="D369" s="49">
        <v>5150016171</v>
      </c>
      <c r="E369" s="49" t="s">
        <v>1395</v>
      </c>
      <c r="F369" s="49" t="s">
        <v>1396</v>
      </c>
      <c r="G369" s="17">
        <v>42718</v>
      </c>
      <c r="H369" s="49" t="s">
        <v>1397</v>
      </c>
      <c r="I369" s="49" t="s">
        <v>24</v>
      </c>
      <c r="J369" s="16" t="s">
        <v>708</v>
      </c>
      <c r="K369" s="49" t="s">
        <v>26</v>
      </c>
      <c r="L369" s="18">
        <v>15365.71</v>
      </c>
      <c r="M369" s="56">
        <v>320.12</v>
      </c>
      <c r="N369" s="52"/>
      <c r="O369" s="48"/>
      <c r="P369" s="48"/>
      <c r="Q369" s="48"/>
      <c r="R369" s="48"/>
      <c r="S369" s="48"/>
      <c r="T369" s="48"/>
      <c r="U369" s="48"/>
    </row>
    <row r="370" spans="1:21" s="15" customFormat="1" ht="48" customHeight="1" x14ac:dyDescent="0.2">
      <c r="A370" s="49" t="s">
        <v>1553</v>
      </c>
      <c r="B370" s="49" t="s">
        <v>1384</v>
      </c>
      <c r="C370" s="49" t="s">
        <v>1467</v>
      </c>
      <c r="D370" s="49">
        <v>5150016172</v>
      </c>
      <c r="E370" s="49" t="s">
        <v>1395</v>
      </c>
      <c r="F370" s="49" t="s">
        <v>1396</v>
      </c>
      <c r="G370" s="17">
        <v>42718</v>
      </c>
      <c r="H370" s="49" t="s">
        <v>1397</v>
      </c>
      <c r="I370" s="49" t="s">
        <v>24</v>
      </c>
      <c r="J370" s="16" t="s">
        <v>708</v>
      </c>
      <c r="K370" s="49" t="s">
        <v>26</v>
      </c>
      <c r="L370" s="18">
        <v>15365.71</v>
      </c>
      <c r="M370" s="56">
        <v>320.12</v>
      </c>
      <c r="N370" s="52"/>
      <c r="O370" s="48"/>
      <c r="P370" s="48"/>
      <c r="Q370" s="48"/>
      <c r="R370" s="48"/>
      <c r="S370" s="48"/>
      <c r="T370" s="48"/>
      <c r="U370" s="48"/>
    </row>
    <row r="371" spans="1:21" s="15" customFormat="1" ht="48" customHeight="1" x14ac:dyDescent="0.2">
      <c r="A371" s="49" t="s">
        <v>1553</v>
      </c>
      <c r="B371" s="49" t="s">
        <v>1384</v>
      </c>
      <c r="C371" s="49" t="s">
        <v>1468</v>
      </c>
      <c r="D371" s="49">
        <v>5150016173</v>
      </c>
      <c r="E371" s="49" t="s">
        <v>1395</v>
      </c>
      <c r="F371" s="49" t="s">
        <v>1396</v>
      </c>
      <c r="G371" s="17">
        <v>42718</v>
      </c>
      <c r="H371" s="49" t="s">
        <v>1397</v>
      </c>
      <c r="I371" s="49" t="s">
        <v>24</v>
      </c>
      <c r="J371" s="16" t="s">
        <v>708</v>
      </c>
      <c r="K371" s="49" t="s">
        <v>26</v>
      </c>
      <c r="L371" s="18">
        <v>15365.71</v>
      </c>
      <c r="M371" s="56">
        <v>320.12</v>
      </c>
      <c r="N371" s="52"/>
      <c r="O371" s="48"/>
      <c r="P371" s="48"/>
      <c r="Q371" s="48"/>
      <c r="R371" s="48"/>
      <c r="S371" s="48"/>
      <c r="T371" s="48"/>
      <c r="U371" s="48"/>
    </row>
    <row r="372" spans="1:21" s="15" customFormat="1" ht="48" customHeight="1" x14ac:dyDescent="0.2">
      <c r="A372" s="49" t="s">
        <v>1553</v>
      </c>
      <c r="B372" s="49" t="s">
        <v>1384</v>
      </c>
      <c r="C372" s="49" t="s">
        <v>1469</v>
      </c>
      <c r="D372" s="49">
        <v>5150016174</v>
      </c>
      <c r="E372" s="49" t="s">
        <v>1395</v>
      </c>
      <c r="F372" s="49" t="s">
        <v>1396</v>
      </c>
      <c r="G372" s="17">
        <v>42718</v>
      </c>
      <c r="H372" s="49" t="s">
        <v>1397</v>
      </c>
      <c r="I372" s="49" t="s">
        <v>24</v>
      </c>
      <c r="J372" s="16" t="s">
        <v>708</v>
      </c>
      <c r="K372" s="49" t="s">
        <v>26</v>
      </c>
      <c r="L372" s="18">
        <v>15365.71</v>
      </c>
      <c r="M372" s="56">
        <v>320.12</v>
      </c>
      <c r="N372" s="52"/>
      <c r="O372" s="48"/>
      <c r="P372" s="48"/>
      <c r="Q372" s="48"/>
      <c r="R372" s="48"/>
      <c r="S372" s="48"/>
      <c r="T372" s="48"/>
      <c r="U372" s="48"/>
    </row>
    <row r="373" spans="1:21" s="15" customFormat="1" ht="48" customHeight="1" x14ac:dyDescent="0.2">
      <c r="A373" s="49" t="s">
        <v>1553</v>
      </c>
      <c r="B373" s="49" t="s">
        <v>1384</v>
      </c>
      <c r="C373" s="49" t="s">
        <v>1470</v>
      </c>
      <c r="D373" s="49">
        <v>5150016175</v>
      </c>
      <c r="E373" s="49" t="s">
        <v>1395</v>
      </c>
      <c r="F373" s="49" t="s">
        <v>1396</v>
      </c>
      <c r="G373" s="17">
        <v>42718</v>
      </c>
      <c r="H373" s="49" t="s">
        <v>1397</v>
      </c>
      <c r="I373" s="49" t="s">
        <v>24</v>
      </c>
      <c r="J373" s="16" t="s">
        <v>708</v>
      </c>
      <c r="K373" s="49" t="s">
        <v>26</v>
      </c>
      <c r="L373" s="18">
        <v>15365.71</v>
      </c>
      <c r="M373" s="56">
        <v>320.12</v>
      </c>
      <c r="N373" s="52"/>
      <c r="O373" s="48"/>
      <c r="P373" s="48"/>
      <c r="Q373" s="48"/>
      <c r="R373" s="48"/>
      <c r="S373" s="48"/>
      <c r="T373" s="48"/>
      <c r="U373" s="48"/>
    </row>
    <row r="374" spans="1:21" s="15" customFormat="1" ht="48" customHeight="1" x14ac:dyDescent="0.2">
      <c r="A374" s="49" t="s">
        <v>1553</v>
      </c>
      <c r="B374" s="49" t="s">
        <v>1384</v>
      </c>
      <c r="C374" s="49" t="s">
        <v>1471</v>
      </c>
      <c r="D374" s="49">
        <v>5150016176</v>
      </c>
      <c r="E374" s="49" t="s">
        <v>1395</v>
      </c>
      <c r="F374" s="49" t="s">
        <v>1396</v>
      </c>
      <c r="G374" s="17">
        <v>42718</v>
      </c>
      <c r="H374" s="49" t="s">
        <v>1397</v>
      </c>
      <c r="I374" s="49" t="s">
        <v>24</v>
      </c>
      <c r="J374" s="16" t="s">
        <v>708</v>
      </c>
      <c r="K374" s="49" t="s">
        <v>26</v>
      </c>
      <c r="L374" s="18">
        <v>15365.71</v>
      </c>
      <c r="M374" s="56">
        <v>320.12</v>
      </c>
      <c r="N374" s="52"/>
      <c r="O374" s="48"/>
      <c r="P374" s="48"/>
      <c r="Q374" s="48"/>
      <c r="R374" s="48"/>
      <c r="S374" s="48"/>
      <c r="T374" s="48"/>
      <c r="U374" s="48"/>
    </row>
    <row r="375" spans="1:21" s="15" customFormat="1" ht="48" customHeight="1" x14ac:dyDescent="0.2">
      <c r="A375" s="49" t="s">
        <v>1553</v>
      </c>
      <c r="B375" s="49" t="s">
        <v>1384</v>
      </c>
      <c r="C375" s="49" t="s">
        <v>1472</v>
      </c>
      <c r="D375" s="49">
        <v>5150016177</v>
      </c>
      <c r="E375" s="49" t="s">
        <v>1395</v>
      </c>
      <c r="F375" s="49" t="s">
        <v>1396</v>
      </c>
      <c r="G375" s="17">
        <v>42718</v>
      </c>
      <c r="H375" s="49" t="s">
        <v>1397</v>
      </c>
      <c r="I375" s="49" t="s">
        <v>24</v>
      </c>
      <c r="J375" s="16" t="s">
        <v>708</v>
      </c>
      <c r="K375" s="49" t="s">
        <v>26</v>
      </c>
      <c r="L375" s="18">
        <v>15365.71</v>
      </c>
      <c r="M375" s="56">
        <v>320.12</v>
      </c>
      <c r="N375" s="52"/>
      <c r="O375" s="48"/>
      <c r="P375" s="48"/>
      <c r="Q375" s="48"/>
      <c r="R375" s="48"/>
      <c r="S375" s="48"/>
      <c r="T375" s="48"/>
      <c r="U375" s="48"/>
    </row>
    <row r="376" spans="1:21" s="15" customFormat="1" ht="48" customHeight="1" x14ac:dyDescent="0.2">
      <c r="A376" s="49" t="s">
        <v>1553</v>
      </c>
      <c r="B376" s="49" t="s">
        <v>1384</v>
      </c>
      <c r="C376" s="49" t="s">
        <v>1473</v>
      </c>
      <c r="D376" s="49">
        <v>5150016178</v>
      </c>
      <c r="E376" s="49" t="s">
        <v>1395</v>
      </c>
      <c r="F376" s="49" t="s">
        <v>1396</v>
      </c>
      <c r="G376" s="17">
        <v>42718</v>
      </c>
      <c r="H376" s="49" t="s">
        <v>1397</v>
      </c>
      <c r="I376" s="49" t="s">
        <v>24</v>
      </c>
      <c r="J376" s="16" t="s">
        <v>708</v>
      </c>
      <c r="K376" s="49" t="s">
        <v>26</v>
      </c>
      <c r="L376" s="18">
        <v>15365.71</v>
      </c>
      <c r="M376" s="56">
        <v>320.12</v>
      </c>
      <c r="N376" s="52"/>
      <c r="O376" s="48"/>
      <c r="P376" s="48"/>
      <c r="Q376" s="48"/>
      <c r="R376" s="48"/>
      <c r="S376" s="48"/>
      <c r="T376" s="48"/>
      <c r="U376" s="48"/>
    </row>
    <row r="377" spans="1:21" s="15" customFormat="1" ht="48" customHeight="1" x14ac:dyDescent="0.2">
      <c r="A377" s="49" t="s">
        <v>1553</v>
      </c>
      <c r="B377" s="49" t="s">
        <v>1384</v>
      </c>
      <c r="C377" s="49" t="s">
        <v>1474</v>
      </c>
      <c r="D377" s="49">
        <v>5150016179</v>
      </c>
      <c r="E377" s="49" t="s">
        <v>1395</v>
      </c>
      <c r="F377" s="49" t="s">
        <v>1396</v>
      </c>
      <c r="G377" s="17">
        <v>42718</v>
      </c>
      <c r="H377" s="49" t="s">
        <v>1397</v>
      </c>
      <c r="I377" s="49" t="s">
        <v>24</v>
      </c>
      <c r="J377" s="16" t="s">
        <v>708</v>
      </c>
      <c r="K377" s="49" t="s">
        <v>26</v>
      </c>
      <c r="L377" s="18">
        <v>15365.71</v>
      </c>
      <c r="M377" s="56">
        <v>320.12</v>
      </c>
      <c r="N377" s="52"/>
      <c r="O377" s="48"/>
      <c r="P377" s="48"/>
      <c r="Q377" s="48"/>
      <c r="R377" s="48"/>
      <c r="S377" s="48"/>
      <c r="T377" s="48"/>
      <c r="U377" s="48"/>
    </row>
    <row r="378" spans="1:21" s="15" customFormat="1" ht="48" customHeight="1" x14ac:dyDescent="0.2">
      <c r="A378" s="49" t="s">
        <v>1553</v>
      </c>
      <c r="B378" s="49" t="s">
        <v>1384</v>
      </c>
      <c r="C378" s="49" t="s">
        <v>1475</v>
      </c>
      <c r="D378" s="49">
        <v>5150016180</v>
      </c>
      <c r="E378" s="49" t="s">
        <v>1395</v>
      </c>
      <c r="F378" s="49" t="s">
        <v>1396</v>
      </c>
      <c r="G378" s="17">
        <v>42718</v>
      </c>
      <c r="H378" s="49" t="s">
        <v>1397</v>
      </c>
      <c r="I378" s="49" t="s">
        <v>24</v>
      </c>
      <c r="J378" s="16" t="s">
        <v>708</v>
      </c>
      <c r="K378" s="49" t="s">
        <v>26</v>
      </c>
      <c r="L378" s="18">
        <v>15365.71</v>
      </c>
      <c r="M378" s="56">
        <v>320.12</v>
      </c>
      <c r="N378" s="52"/>
      <c r="O378" s="48"/>
      <c r="P378" s="48"/>
      <c r="Q378" s="48"/>
      <c r="R378" s="48"/>
      <c r="S378" s="48"/>
      <c r="T378" s="48"/>
      <c r="U378" s="48"/>
    </row>
    <row r="379" spans="1:21" s="15" customFormat="1" ht="48" customHeight="1" x14ac:dyDescent="0.2">
      <c r="A379" s="49" t="s">
        <v>1553</v>
      </c>
      <c r="B379" s="49" t="s">
        <v>1384</v>
      </c>
      <c r="C379" s="49" t="s">
        <v>1476</v>
      </c>
      <c r="D379" s="49">
        <v>5150016181</v>
      </c>
      <c r="E379" s="49" t="s">
        <v>1395</v>
      </c>
      <c r="F379" s="49" t="s">
        <v>1396</v>
      </c>
      <c r="G379" s="17">
        <v>42718</v>
      </c>
      <c r="H379" s="49" t="s">
        <v>1397</v>
      </c>
      <c r="I379" s="49" t="s">
        <v>24</v>
      </c>
      <c r="J379" s="16" t="s">
        <v>708</v>
      </c>
      <c r="K379" s="49" t="s">
        <v>26</v>
      </c>
      <c r="L379" s="18">
        <v>15365.71</v>
      </c>
      <c r="M379" s="56">
        <v>320.12</v>
      </c>
      <c r="N379" s="52"/>
      <c r="O379" s="48"/>
      <c r="P379" s="48"/>
      <c r="Q379" s="48"/>
      <c r="R379" s="48"/>
      <c r="S379" s="48"/>
      <c r="T379" s="48"/>
      <c r="U379" s="48"/>
    </row>
    <row r="380" spans="1:21" s="15" customFormat="1" ht="48" customHeight="1" x14ac:dyDescent="0.2">
      <c r="A380" s="49" t="s">
        <v>1553</v>
      </c>
      <c r="B380" s="49" t="s">
        <v>1384</v>
      </c>
      <c r="C380" s="49" t="s">
        <v>1477</v>
      </c>
      <c r="D380" s="49">
        <v>5150016182</v>
      </c>
      <c r="E380" s="49" t="s">
        <v>1395</v>
      </c>
      <c r="F380" s="49" t="s">
        <v>1396</v>
      </c>
      <c r="G380" s="17">
        <v>42718</v>
      </c>
      <c r="H380" s="49" t="s">
        <v>1397</v>
      </c>
      <c r="I380" s="49" t="s">
        <v>24</v>
      </c>
      <c r="J380" s="16" t="s">
        <v>708</v>
      </c>
      <c r="K380" s="49" t="s">
        <v>26</v>
      </c>
      <c r="L380" s="18">
        <v>15365.71</v>
      </c>
      <c r="M380" s="56">
        <v>320.12</v>
      </c>
      <c r="N380" s="52"/>
      <c r="O380" s="48"/>
      <c r="P380" s="48"/>
      <c r="Q380" s="48"/>
      <c r="R380" s="48"/>
      <c r="S380" s="48"/>
      <c r="T380" s="48"/>
      <c r="U380" s="48"/>
    </row>
    <row r="381" spans="1:21" s="15" customFormat="1" ht="48" customHeight="1" x14ac:dyDescent="0.2">
      <c r="A381" s="49" t="s">
        <v>1553</v>
      </c>
      <c r="B381" s="49" t="s">
        <v>1384</v>
      </c>
      <c r="C381" s="49" t="s">
        <v>1478</v>
      </c>
      <c r="D381" s="49">
        <v>5150016183</v>
      </c>
      <c r="E381" s="49" t="s">
        <v>1395</v>
      </c>
      <c r="F381" s="49" t="s">
        <v>1396</v>
      </c>
      <c r="G381" s="17">
        <v>42718</v>
      </c>
      <c r="H381" s="49" t="s">
        <v>1397</v>
      </c>
      <c r="I381" s="49" t="s">
        <v>24</v>
      </c>
      <c r="J381" s="16" t="s">
        <v>708</v>
      </c>
      <c r="K381" s="49" t="s">
        <v>26</v>
      </c>
      <c r="L381" s="18">
        <v>15365.71</v>
      </c>
      <c r="M381" s="56">
        <v>320.12</v>
      </c>
      <c r="N381" s="52"/>
      <c r="O381" s="48"/>
      <c r="P381" s="48"/>
      <c r="Q381" s="48"/>
      <c r="R381" s="48"/>
      <c r="S381" s="48"/>
      <c r="T381" s="48"/>
      <c r="U381" s="48"/>
    </row>
    <row r="382" spans="1:21" s="15" customFormat="1" ht="48" customHeight="1" x14ac:dyDescent="0.2">
      <c r="A382" s="49" t="s">
        <v>1553</v>
      </c>
      <c r="B382" s="49" t="s">
        <v>1384</v>
      </c>
      <c r="C382" s="49" t="s">
        <v>1479</v>
      </c>
      <c r="D382" s="49">
        <v>5150016184</v>
      </c>
      <c r="E382" s="49" t="s">
        <v>1395</v>
      </c>
      <c r="F382" s="49" t="s">
        <v>1396</v>
      </c>
      <c r="G382" s="17">
        <v>42718</v>
      </c>
      <c r="H382" s="49" t="s">
        <v>1397</v>
      </c>
      <c r="I382" s="49" t="s">
        <v>24</v>
      </c>
      <c r="J382" s="16" t="s">
        <v>708</v>
      </c>
      <c r="K382" s="49" t="s">
        <v>26</v>
      </c>
      <c r="L382" s="18">
        <v>15365.71</v>
      </c>
      <c r="M382" s="56">
        <v>320.12</v>
      </c>
      <c r="N382" s="52"/>
      <c r="O382" s="48"/>
      <c r="P382" s="48"/>
      <c r="Q382" s="48"/>
      <c r="R382" s="48"/>
      <c r="S382" s="48"/>
      <c r="T382" s="48"/>
      <c r="U382" s="48"/>
    </row>
    <row r="383" spans="1:21" s="15" customFormat="1" ht="48" customHeight="1" x14ac:dyDescent="0.2">
      <c r="A383" s="49" t="s">
        <v>1553</v>
      </c>
      <c r="B383" s="49" t="s">
        <v>1384</v>
      </c>
      <c r="C383" s="49" t="s">
        <v>1480</v>
      </c>
      <c r="D383" s="49">
        <v>5150016185</v>
      </c>
      <c r="E383" s="49" t="s">
        <v>1395</v>
      </c>
      <c r="F383" s="49" t="s">
        <v>1396</v>
      </c>
      <c r="G383" s="17">
        <v>42718</v>
      </c>
      <c r="H383" s="49" t="s">
        <v>1397</v>
      </c>
      <c r="I383" s="49" t="s">
        <v>24</v>
      </c>
      <c r="J383" s="16" t="s">
        <v>708</v>
      </c>
      <c r="K383" s="49" t="s">
        <v>26</v>
      </c>
      <c r="L383" s="18">
        <v>15365.71</v>
      </c>
      <c r="M383" s="56">
        <v>320.12</v>
      </c>
      <c r="N383" s="52"/>
      <c r="O383" s="48"/>
      <c r="P383" s="48"/>
      <c r="Q383" s="48"/>
      <c r="R383" s="48"/>
      <c r="S383" s="48"/>
      <c r="T383" s="48"/>
      <c r="U383" s="48"/>
    </row>
    <row r="384" spans="1:21" s="15" customFormat="1" ht="48" customHeight="1" x14ac:dyDescent="0.2">
      <c r="A384" s="49" t="s">
        <v>1553</v>
      </c>
      <c r="B384" s="49" t="s">
        <v>1384</v>
      </c>
      <c r="C384" s="49" t="s">
        <v>1481</v>
      </c>
      <c r="D384" s="49">
        <v>5150016186</v>
      </c>
      <c r="E384" s="49" t="s">
        <v>1395</v>
      </c>
      <c r="F384" s="49" t="s">
        <v>1396</v>
      </c>
      <c r="G384" s="17">
        <v>42718</v>
      </c>
      <c r="H384" s="49" t="s">
        <v>1397</v>
      </c>
      <c r="I384" s="49" t="s">
        <v>24</v>
      </c>
      <c r="J384" s="16" t="s">
        <v>708</v>
      </c>
      <c r="K384" s="49" t="s">
        <v>26</v>
      </c>
      <c r="L384" s="18">
        <v>15365.71</v>
      </c>
      <c r="M384" s="56">
        <v>320.12</v>
      </c>
      <c r="N384" s="52"/>
      <c r="O384" s="48"/>
      <c r="P384" s="48"/>
      <c r="Q384" s="48"/>
      <c r="R384" s="48"/>
      <c r="S384" s="48"/>
      <c r="T384" s="48"/>
      <c r="U384" s="48"/>
    </row>
    <row r="385" spans="1:21" s="15" customFormat="1" ht="48" customHeight="1" x14ac:dyDescent="0.2">
      <c r="A385" s="49" t="s">
        <v>1553</v>
      </c>
      <c r="B385" s="49" t="s">
        <v>1384</v>
      </c>
      <c r="C385" s="49" t="s">
        <v>1482</v>
      </c>
      <c r="D385" s="49">
        <v>5150016187</v>
      </c>
      <c r="E385" s="49" t="s">
        <v>1395</v>
      </c>
      <c r="F385" s="49" t="s">
        <v>1396</v>
      </c>
      <c r="G385" s="17">
        <v>42718</v>
      </c>
      <c r="H385" s="49" t="s">
        <v>1397</v>
      </c>
      <c r="I385" s="49" t="s">
        <v>24</v>
      </c>
      <c r="J385" s="16" t="s">
        <v>708</v>
      </c>
      <c r="K385" s="49" t="s">
        <v>26</v>
      </c>
      <c r="L385" s="18">
        <v>15365.71</v>
      </c>
      <c r="M385" s="56">
        <v>320.12</v>
      </c>
      <c r="N385" s="52"/>
      <c r="O385" s="48"/>
      <c r="P385" s="48"/>
      <c r="Q385" s="48"/>
      <c r="R385" s="48"/>
      <c r="S385" s="48"/>
      <c r="T385" s="48"/>
      <c r="U385" s="48"/>
    </row>
    <row r="386" spans="1:21" s="15" customFormat="1" ht="48" customHeight="1" x14ac:dyDescent="0.2">
      <c r="A386" s="49" t="s">
        <v>1553</v>
      </c>
      <c r="B386" s="49" t="s">
        <v>1384</v>
      </c>
      <c r="C386" s="49" t="s">
        <v>1483</v>
      </c>
      <c r="D386" s="49">
        <v>5150016188</v>
      </c>
      <c r="E386" s="49" t="s">
        <v>1395</v>
      </c>
      <c r="F386" s="49" t="s">
        <v>1396</v>
      </c>
      <c r="G386" s="17">
        <v>42718</v>
      </c>
      <c r="H386" s="49" t="s">
        <v>1397</v>
      </c>
      <c r="I386" s="49" t="s">
        <v>24</v>
      </c>
      <c r="J386" s="16" t="s">
        <v>708</v>
      </c>
      <c r="K386" s="49" t="s">
        <v>26</v>
      </c>
      <c r="L386" s="18">
        <v>15365.71</v>
      </c>
      <c r="M386" s="56">
        <v>320.12</v>
      </c>
      <c r="N386" s="52"/>
      <c r="O386" s="48"/>
      <c r="P386" s="48"/>
      <c r="Q386" s="48"/>
      <c r="R386" s="48"/>
      <c r="S386" s="48"/>
      <c r="T386" s="48"/>
      <c r="U386" s="48"/>
    </row>
    <row r="387" spans="1:21" s="15" customFormat="1" ht="48" customHeight="1" x14ac:dyDescent="0.2">
      <c r="A387" s="49" t="s">
        <v>1553</v>
      </c>
      <c r="B387" s="49" t="s">
        <v>1384</v>
      </c>
      <c r="C387" s="49" t="s">
        <v>1484</v>
      </c>
      <c r="D387" s="49">
        <v>5150016189</v>
      </c>
      <c r="E387" s="49" t="s">
        <v>1395</v>
      </c>
      <c r="F387" s="49" t="s">
        <v>1396</v>
      </c>
      <c r="G387" s="17">
        <v>42718</v>
      </c>
      <c r="H387" s="49" t="s">
        <v>1397</v>
      </c>
      <c r="I387" s="49" t="s">
        <v>24</v>
      </c>
      <c r="J387" s="16" t="s">
        <v>708</v>
      </c>
      <c r="K387" s="49" t="s">
        <v>26</v>
      </c>
      <c r="L387" s="18">
        <v>15365.71</v>
      </c>
      <c r="M387" s="56">
        <v>320.12</v>
      </c>
      <c r="N387" s="52"/>
      <c r="O387" s="48"/>
      <c r="P387" s="48"/>
      <c r="Q387" s="48"/>
      <c r="R387" s="48"/>
      <c r="S387" s="48"/>
      <c r="T387" s="48"/>
      <c r="U387" s="48"/>
    </row>
    <row r="388" spans="1:21" s="15" customFormat="1" ht="48" customHeight="1" x14ac:dyDescent="0.2">
      <c r="A388" s="49" t="s">
        <v>1553</v>
      </c>
      <c r="B388" s="49" t="s">
        <v>1384</v>
      </c>
      <c r="C388" s="49" t="s">
        <v>1485</v>
      </c>
      <c r="D388" s="49">
        <v>5150016190</v>
      </c>
      <c r="E388" s="49" t="s">
        <v>1395</v>
      </c>
      <c r="F388" s="49" t="s">
        <v>1396</v>
      </c>
      <c r="G388" s="17">
        <v>42718</v>
      </c>
      <c r="H388" s="49" t="s">
        <v>1397</v>
      </c>
      <c r="I388" s="49" t="s">
        <v>24</v>
      </c>
      <c r="J388" s="16" t="s">
        <v>708</v>
      </c>
      <c r="K388" s="49" t="s">
        <v>26</v>
      </c>
      <c r="L388" s="18">
        <v>15365.71</v>
      </c>
      <c r="M388" s="56">
        <v>320.12</v>
      </c>
      <c r="N388" s="52"/>
      <c r="O388" s="48"/>
      <c r="P388" s="48"/>
      <c r="Q388" s="48"/>
      <c r="R388" s="48"/>
      <c r="S388" s="48"/>
      <c r="T388" s="48"/>
      <c r="U388" s="48"/>
    </row>
    <row r="389" spans="1:21" s="15" customFormat="1" ht="48" customHeight="1" x14ac:dyDescent="0.2">
      <c r="A389" s="49" t="s">
        <v>1553</v>
      </c>
      <c r="B389" s="49" t="s">
        <v>1384</v>
      </c>
      <c r="C389" s="49" t="s">
        <v>1486</v>
      </c>
      <c r="D389" s="49">
        <v>5150016191</v>
      </c>
      <c r="E389" s="49" t="s">
        <v>1395</v>
      </c>
      <c r="F389" s="49" t="s">
        <v>1396</v>
      </c>
      <c r="G389" s="17">
        <v>42718</v>
      </c>
      <c r="H389" s="49" t="s">
        <v>1397</v>
      </c>
      <c r="I389" s="49" t="s">
        <v>24</v>
      </c>
      <c r="J389" s="16" t="s">
        <v>708</v>
      </c>
      <c r="K389" s="49" t="s">
        <v>26</v>
      </c>
      <c r="L389" s="18">
        <v>15365.71</v>
      </c>
      <c r="M389" s="56">
        <v>320.12</v>
      </c>
      <c r="N389" s="52"/>
      <c r="O389" s="48"/>
      <c r="P389" s="48"/>
      <c r="Q389" s="48"/>
      <c r="R389" s="48"/>
      <c r="S389" s="48"/>
      <c r="T389" s="48"/>
      <c r="U389" s="48"/>
    </row>
    <row r="390" spans="1:21" s="15" customFormat="1" ht="48" customHeight="1" x14ac:dyDescent="0.2">
      <c r="A390" s="49" t="s">
        <v>1553</v>
      </c>
      <c r="B390" s="49" t="s">
        <v>1384</v>
      </c>
      <c r="C390" s="49" t="s">
        <v>1487</v>
      </c>
      <c r="D390" s="49">
        <v>5150016192</v>
      </c>
      <c r="E390" s="49" t="s">
        <v>1395</v>
      </c>
      <c r="F390" s="49" t="s">
        <v>1396</v>
      </c>
      <c r="G390" s="17">
        <v>42718</v>
      </c>
      <c r="H390" s="49" t="s">
        <v>1397</v>
      </c>
      <c r="I390" s="49" t="s">
        <v>24</v>
      </c>
      <c r="J390" s="16" t="s">
        <v>708</v>
      </c>
      <c r="K390" s="49" t="s">
        <v>26</v>
      </c>
      <c r="L390" s="18">
        <v>15365.71</v>
      </c>
      <c r="M390" s="56">
        <v>320.12</v>
      </c>
      <c r="N390" s="52"/>
      <c r="O390" s="48"/>
      <c r="P390" s="48"/>
      <c r="Q390" s="48"/>
      <c r="R390" s="48"/>
      <c r="S390" s="48"/>
      <c r="T390" s="48"/>
      <c r="U390" s="48"/>
    </row>
    <row r="391" spans="1:21" s="15" customFormat="1" ht="48" customHeight="1" x14ac:dyDescent="0.2">
      <c r="A391" s="49" t="s">
        <v>1553</v>
      </c>
      <c r="B391" s="49" t="s">
        <v>1384</v>
      </c>
      <c r="C391" s="49" t="s">
        <v>1488</v>
      </c>
      <c r="D391" s="49">
        <v>5150016193</v>
      </c>
      <c r="E391" s="49" t="s">
        <v>1395</v>
      </c>
      <c r="F391" s="49" t="s">
        <v>1396</v>
      </c>
      <c r="G391" s="17">
        <v>42718</v>
      </c>
      <c r="H391" s="49" t="s">
        <v>1397</v>
      </c>
      <c r="I391" s="49" t="s">
        <v>24</v>
      </c>
      <c r="J391" s="16" t="s">
        <v>708</v>
      </c>
      <c r="K391" s="49" t="s">
        <v>26</v>
      </c>
      <c r="L391" s="18">
        <v>15365.71</v>
      </c>
      <c r="M391" s="56">
        <v>320.12</v>
      </c>
      <c r="N391" s="52"/>
      <c r="O391" s="48"/>
      <c r="P391" s="48"/>
      <c r="Q391" s="48"/>
      <c r="R391" s="48"/>
      <c r="S391" s="48"/>
      <c r="T391" s="48"/>
      <c r="U391" s="48"/>
    </row>
    <row r="392" spans="1:21" s="15" customFormat="1" ht="48" customHeight="1" x14ac:dyDescent="0.2">
      <c r="A392" s="49" t="s">
        <v>1553</v>
      </c>
      <c r="B392" s="49" t="s">
        <v>1384</v>
      </c>
      <c r="C392" s="49" t="s">
        <v>1489</v>
      </c>
      <c r="D392" s="49">
        <v>5150016194</v>
      </c>
      <c r="E392" s="49" t="s">
        <v>1395</v>
      </c>
      <c r="F392" s="49" t="s">
        <v>1396</v>
      </c>
      <c r="G392" s="17">
        <v>42718</v>
      </c>
      <c r="H392" s="49" t="s">
        <v>1397</v>
      </c>
      <c r="I392" s="49" t="s">
        <v>24</v>
      </c>
      <c r="J392" s="16" t="s">
        <v>708</v>
      </c>
      <c r="K392" s="49" t="s">
        <v>26</v>
      </c>
      <c r="L392" s="18">
        <v>15365.71</v>
      </c>
      <c r="M392" s="56">
        <v>320.12</v>
      </c>
      <c r="N392" s="52"/>
      <c r="O392" s="48"/>
      <c r="P392" s="48"/>
      <c r="Q392" s="48"/>
      <c r="R392" s="48"/>
      <c r="S392" s="48"/>
      <c r="T392" s="48"/>
      <c r="U392" s="48"/>
    </row>
    <row r="393" spans="1:21" s="15" customFormat="1" ht="48" customHeight="1" x14ac:dyDescent="0.2">
      <c r="A393" s="49" t="s">
        <v>1553</v>
      </c>
      <c r="B393" s="49" t="s">
        <v>1384</v>
      </c>
      <c r="C393" s="49" t="s">
        <v>1490</v>
      </c>
      <c r="D393" s="49">
        <v>5150016195</v>
      </c>
      <c r="E393" s="49" t="s">
        <v>1395</v>
      </c>
      <c r="F393" s="49" t="s">
        <v>1396</v>
      </c>
      <c r="G393" s="17">
        <v>42718</v>
      </c>
      <c r="H393" s="49" t="s">
        <v>1397</v>
      </c>
      <c r="I393" s="49" t="s">
        <v>24</v>
      </c>
      <c r="J393" s="16" t="s">
        <v>708</v>
      </c>
      <c r="K393" s="49" t="s">
        <v>26</v>
      </c>
      <c r="L393" s="18">
        <v>15365.71</v>
      </c>
      <c r="M393" s="56">
        <v>320.12</v>
      </c>
      <c r="N393" s="52"/>
      <c r="O393" s="48"/>
      <c r="P393" s="48"/>
      <c r="Q393" s="48"/>
      <c r="R393" s="48"/>
      <c r="S393" s="48"/>
      <c r="T393" s="48"/>
      <c r="U393" s="48"/>
    </row>
    <row r="394" spans="1:21" s="15" customFormat="1" ht="48" customHeight="1" x14ac:dyDescent="0.2">
      <c r="A394" s="49" t="s">
        <v>1553</v>
      </c>
      <c r="B394" s="49" t="s">
        <v>1384</v>
      </c>
      <c r="C394" s="49" t="s">
        <v>1491</v>
      </c>
      <c r="D394" s="49">
        <v>5150016196</v>
      </c>
      <c r="E394" s="49" t="s">
        <v>1395</v>
      </c>
      <c r="F394" s="49" t="s">
        <v>1396</v>
      </c>
      <c r="G394" s="17">
        <v>42718</v>
      </c>
      <c r="H394" s="49" t="s">
        <v>1397</v>
      </c>
      <c r="I394" s="49" t="s">
        <v>24</v>
      </c>
      <c r="J394" s="16" t="s">
        <v>708</v>
      </c>
      <c r="K394" s="49" t="s">
        <v>26</v>
      </c>
      <c r="L394" s="18">
        <v>15365.71</v>
      </c>
      <c r="M394" s="56">
        <v>320.12</v>
      </c>
      <c r="N394" s="52"/>
      <c r="O394" s="48"/>
      <c r="P394" s="48"/>
      <c r="Q394" s="48"/>
      <c r="R394" s="48"/>
      <c r="S394" s="48"/>
      <c r="T394" s="48"/>
      <c r="U394" s="48"/>
    </row>
    <row r="395" spans="1:21" s="15" customFormat="1" ht="48" customHeight="1" x14ac:dyDescent="0.2">
      <c r="A395" s="49" t="s">
        <v>1553</v>
      </c>
      <c r="B395" s="49" t="s">
        <v>1384</v>
      </c>
      <c r="C395" s="49" t="s">
        <v>1492</v>
      </c>
      <c r="D395" s="49">
        <v>5150016197</v>
      </c>
      <c r="E395" s="49" t="s">
        <v>1395</v>
      </c>
      <c r="F395" s="49" t="s">
        <v>1396</v>
      </c>
      <c r="G395" s="17">
        <v>42718</v>
      </c>
      <c r="H395" s="49" t="s">
        <v>1397</v>
      </c>
      <c r="I395" s="49" t="s">
        <v>24</v>
      </c>
      <c r="J395" s="16" t="s">
        <v>708</v>
      </c>
      <c r="K395" s="49" t="s">
        <v>26</v>
      </c>
      <c r="L395" s="18">
        <v>15365.71</v>
      </c>
      <c r="M395" s="56">
        <v>320.12</v>
      </c>
      <c r="N395" s="52"/>
      <c r="O395" s="48"/>
      <c r="P395" s="48"/>
      <c r="Q395" s="48"/>
      <c r="R395" s="48"/>
      <c r="S395" s="48"/>
      <c r="T395" s="48"/>
      <c r="U395" s="48"/>
    </row>
    <row r="396" spans="1:21" s="15" customFormat="1" ht="48" customHeight="1" x14ac:dyDescent="0.2">
      <c r="A396" s="49" t="s">
        <v>1553</v>
      </c>
      <c r="B396" s="49" t="s">
        <v>1384</v>
      </c>
      <c r="C396" s="49" t="s">
        <v>1493</v>
      </c>
      <c r="D396" s="49">
        <v>5150016198</v>
      </c>
      <c r="E396" s="49" t="s">
        <v>1395</v>
      </c>
      <c r="F396" s="49" t="s">
        <v>1396</v>
      </c>
      <c r="G396" s="17">
        <v>42718</v>
      </c>
      <c r="H396" s="49" t="s">
        <v>1397</v>
      </c>
      <c r="I396" s="49" t="s">
        <v>24</v>
      </c>
      <c r="J396" s="16" t="s">
        <v>708</v>
      </c>
      <c r="K396" s="49" t="s">
        <v>26</v>
      </c>
      <c r="L396" s="18">
        <v>15365.71</v>
      </c>
      <c r="M396" s="56">
        <v>320.12</v>
      </c>
      <c r="N396" s="52"/>
      <c r="O396" s="48"/>
      <c r="P396" s="48"/>
      <c r="Q396" s="48"/>
      <c r="R396" s="48"/>
      <c r="S396" s="48"/>
      <c r="T396" s="48"/>
      <c r="U396" s="48"/>
    </row>
    <row r="397" spans="1:21" s="15" customFormat="1" ht="48" customHeight="1" x14ac:dyDescent="0.2">
      <c r="A397" s="49" t="s">
        <v>1553</v>
      </c>
      <c r="B397" s="49" t="s">
        <v>1384</v>
      </c>
      <c r="C397" s="49" t="s">
        <v>1494</v>
      </c>
      <c r="D397" s="49">
        <v>5150016199</v>
      </c>
      <c r="E397" s="49" t="s">
        <v>1395</v>
      </c>
      <c r="F397" s="49" t="s">
        <v>1396</v>
      </c>
      <c r="G397" s="17">
        <v>42718</v>
      </c>
      <c r="H397" s="49" t="s">
        <v>1397</v>
      </c>
      <c r="I397" s="49" t="s">
        <v>24</v>
      </c>
      <c r="J397" s="16" t="s">
        <v>708</v>
      </c>
      <c r="K397" s="49" t="s">
        <v>26</v>
      </c>
      <c r="L397" s="18">
        <v>15365.71</v>
      </c>
      <c r="M397" s="56">
        <v>320.12</v>
      </c>
      <c r="N397" s="52"/>
      <c r="O397" s="48"/>
      <c r="P397" s="48"/>
      <c r="Q397" s="48"/>
      <c r="R397" s="48"/>
      <c r="S397" s="48"/>
      <c r="T397" s="48"/>
      <c r="U397" s="48"/>
    </row>
    <row r="398" spans="1:21" s="15" customFormat="1" ht="48" customHeight="1" x14ac:dyDescent="0.2">
      <c r="A398" s="49" t="s">
        <v>1553</v>
      </c>
      <c r="B398" s="49" t="s">
        <v>1384</v>
      </c>
      <c r="C398" s="49" t="s">
        <v>1495</v>
      </c>
      <c r="D398" s="49">
        <v>5150016200</v>
      </c>
      <c r="E398" s="49" t="s">
        <v>1395</v>
      </c>
      <c r="F398" s="49" t="s">
        <v>1396</v>
      </c>
      <c r="G398" s="17">
        <v>42718</v>
      </c>
      <c r="H398" s="49" t="s">
        <v>1397</v>
      </c>
      <c r="I398" s="49" t="s">
        <v>24</v>
      </c>
      <c r="J398" s="16" t="s">
        <v>708</v>
      </c>
      <c r="K398" s="49" t="s">
        <v>26</v>
      </c>
      <c r="L398" s="18">
        <v>15365.71</v>
      </c>
      <c r="M398" s="56">
        <v>320.12</v>
      </c>
      <c r="N398" s="52"/>
      <c r="O398" s="48"/>
      <c r="P398" s="48"/>
      <c r="Q398" s="48"/>
      <c r="R398" s="48"/>
      <c r="S398" s="48"/>
      <c r="T398" s="48"/>
      <c r="U398" s="48"/>
    </row>
    <row r="399" spans="1:21" s="15" customFormat="1" ht="48" customHeight="1" x14ac:dyDescent="0.2">
      <c r="A399" s="49" t="s">
        <v>1553</v>
      </c>
      <c r="B399" s="49" t="s">
        <v>1384</v>
      </c>
      <c r="C399" s="49" t="s">
        <v>1496</v>
      </c>
      <c r="D399" s="49">
        <v>5150016201</v>
      </c>
      <c r="E399" s="49" t="s">
        <v>1395</v>
      </c>
      <c r="F399" s="49" t="s">
        <v>1396</v>
      </c>
      <c r="G399" s="17">
        <v>42718</v>
      </c>
      <c r="H399" s="49" t="s">
        <v>1397</v>
      </c>
      <c r="I399" s="49" t="s">
        <v>24</v>
      </c>
      <c r="J399" s="16" t="s">
        <v>708</v>
      </c>
      <c r="K399" s="49" t="s">
        <v>26</v>
      </c>
      <c r="L399" s="18">
        <v>15365.71</v>
      </c>
      <c r="M399" s="56">
        <v>320.12</v>
      </c>
      <c r="N399" s="52"/>
      <c r="O399" s="48"/>
      <c r="P399" s="48"/>
      <c r="Q399" s="48"/>
      <c r="R399" s="48"/>
      <c r="S399" s="48"/>
      <c r="T399" s="48"/>
      <c r="U399" s="48"/>
    </row>
    <row r="400" spans="1:21" s="15" customFormat="1" ht="48" customHeight="1" x14ac:dyDescent="0.2">
      <c r="A400" s="49" t="s">
        <v>1553</v>
      </c>
      <c r="B400" s="49" t="s">
        <v>1384</v>
      </c>
      <c r="C400" s="49" t="s">
        <v>1497</v>
      </c>
      <c r="D400" s="49">
        <v>5150016202</v>
      </c>
      <c r="E400" s="49" t="s">
        <v>1395</v>
      </c>
      <c r="F400" s="49" t="s">
        <v>1396</v>
      </c>
      <c r="G400" s="17">
        <v>42718</v>
      </c>
      <c r="H400" s="49" t="s">
        <v>1397</v>
      </c>
      <c r="I400" s="49" t="s">
        <v>24</v>
      </c>
      <c r="J400" s="16" t="s">
        <v>708</v>
      </c>
      <c r="K400" s="49" t="s">
        <v>26</v>
      </c>
      <c r="L400" s="18">
        <v>15365.71</v>
      </c>
      <c r="M400" s="56">
        <v>320.12</v>
      </c>
      <c r="N400" s="52"/>
      <c r="O400" s="48"/>
      <c r="P400" s="48"/>
      <c r="Q400" s="48"/>
      <c r="R400" s="48"/>
      <c r="S400" s="48"/>
      <c r="T400" s="48"/>
      <c r="U400" s="48"/>
    </row>
    <row r="401" spans="1:21" s="15" customFormat="1" ht="48" customHeight="1" x14ac:dyDescent="0.2">
      <c r="A401" s="49" t="s">
        <v>1553</v>
      </c>
      <c r="B401" s="49" t="s">
        <v>1384</v>
      </c>
      <c r="C401" s="49" t="s">
        <v>1498</v>
      </c>
      <c r="D401" s="49">
        <v>5150016203</v>
      </c>
      <c r="E401" s="49" t="s">
        <v>1395</v>
      </c>
      <c r="F401" s="49" t="s">
        <v>1396</v>
      </c>
      <c r="G401" s="17">
        <v>42718</v>
      </c>
      <c r="H401" s="49" t="s">
        <v>1397</v>
      </c>
      <c r="I401" s="49" t="s">
        <v>24</v>
      </c>
      <c r="J401" s="16" t="s">
        <v>708</v>
      </c>
      <c r="K401" s="49" t="s">
        <v>26</v>
      </c>
      <c r="L401" s="18">
        <v>15365.71</v>
      </c>
      <c r="M401" s="56">
        <v>320.12</v>
      </c>
      <c r="N401" s="52"/>
      <c r="O401" s="48"/>
      <c r="P401" s="48"/>
      <c r="Q401" s="48"/>
      <c r="R401" s="48"/>
      <c r="S401" s="48"/>
      <c r="T401" s="48"/>
      <c r="U401" s="48"/>
    </row>
    <row r="402" spans="1:21" s="15" customFormat="1" ht="48" customHeight="1" x14ac:dyDescent="0.2">
      <c r="A402" s="49" t="s">
        <v>1553</v>
      </c>
      <c r="B402" s="49" t="s">
        <v>1384</v>
      </c>
      <c r="C402" s="49" t="s">
        <v>1499</v>
      </c>
      <c r="D402" s="49">
        <v>5150016204</v>
      </c>
      <c r="E402" s="49" t="s">
        <v>1395</v>
      </c>
      <c r="F402" s="49" t="s">
        <v>1396</v>
      </c>
      <c r="G402" s="17">
        <v>42718</v>
      </c>
      <c r="H402" s="49" t="s">
        <v>1397</v>
      </c>
      <c r="I402" s="49" t="s">
        <v>24</v>
      </c>
      <c r="J402" s="16" t="s">
        <v>708</v>
      </c>
      <c r="K402" s="49" t="s">
        <v>26</v>
      </c>
      <c r="L402" s="18">
        <v>15365.71</v>
      </c>
      <c r="M402" s="56">
        <v>320.12</v>
      </c>
      <c r="N402" s="52"/>
      <c r="O402" s="48"/>
      <c r="P402" s="48"/>
      <c r="Q402" s="48"/>
      <c r="R402" s="48"/>
      <c r="S402" s="48"/>
      <c r="T402" s="48"/>
      <c r="U402" s="48"/>
    </row>
    <row r="403" spans="1:21" s="15" customFormat="1" ht="48" customHeight="1" x14ac:dyDescent="0.2">
      <c r="A403" s="49" t="s">
        <v>1553</v>
      </c>
      <c r="B403" s="49" t="s">
        <v>1384</v>
      </c>
      <c r="C403" s="49" t="s">
        <v>1500</v>
      </c>
      <c r="D403" s="49">
        <v>5150016205</v>
      </c>
      <c r="E403" s="49" t="s">
        <v>1395</v>
      </c>
      <c r="F403" s="49" t="s">
        <v>1396</v>
      </c>
      <c r="G403" s="17">
        <v>42718</v>
      </c>
      <c r="H403" s="49" t="s">
        <v>1397</v>
      </c>
      <c r="I403" s="49" t="s">
        <v>24</v>
      </c>
      <c r="J403" s="16" t="s">
        <v>708</v>
      </c>
      <c r="K403" s="49" t="s">
        <v>26</v>
      </c>
      <c r="L403" s="18">
        <v>15365.71</v>
      </c>
      <c r="M403" s="56">
        <v>320.12</v>
      </c>
      <c r="N403" s="52"/>
      <c r="O403" s="48"/>
      <c r="P403" s="48"/>
      <c r="Q403" s="48"/>
      <c r="R403" s="48"/>
      <c r="S403" s="48"/>
      <c r="T403" s="48"/>
      <c r="U403" s="48"/>
    </row>
    <row r="404" spans="1:21" s="15" customFormat="1" ht="48" customHeight="1" x14ac:dyDescent="0.2">
      <c r="A404" s="49" t="s">
        <v>1553</v>
      </c>
      <c r="B404" s="49" t="s">
        <v>1384</v>
      </c>
      <c r="C404" s="49" t="s">
        <v>1501</v>
      </c>
      <c r="D404" s="49">
        <v>5150016206</v>
      </c>
      <c r="E404" s="49" t="s">
        <v>1395</v>
      </c>
      <c r="F404" s="49" t="s">
        <v>1396</v>
      </c>
      <c r="G404" s="17">
        <v>42718</v>
      </c>
      <c r="H404" s="49" t="s">
        <v>1397</v>
      </c>
      <c r="I404" s="49" t="s">
        <v>24</v>
      </c>
      <c r="J404" s="16" t="s">
        <v>708</v>
      </c>
      <c r="K404" s="49" t="s">
        <v>26</v>
      </c>
      <c r="L404" s="18">
        <v>15365.71</v>
      </c>
      <c r="M404" s="56">
        <v>320.12</v>
      </c>
      <c r="N404" s="52"/>
      <c r="O404" s="48"/>
      <c r="P404" s="48"/>
      <c r="Q404" s="48"/>
      <c r="R404" s="48"/>
      <c r="S404" s="48"/>
      <c r="T404" s="48"/>
      <c r="U404" s="48"/>
    </row>
    <row r="405" spans="1:21" s="15" customFormat="1" ht="48" customHeight="1" x14ac:dyDescent="0.2">
      <c r="A405" s="49" t="s">
        <v>1553</v>
      </c>
      <c r="B405" s="49" t="s">
        <v>1384</v>
      </c>
      <c r="C405" s="49" t="s">
        <v>1502</v>
      </c>
      <c r="D405" s="49">
        <v>5150016207</v>
      </c>
      <c r="E405" s="49" t="s">
        <v>1395</v>
      </c>
      <c r="F405" s="49" t="s">
        <v>1396</v>
      </c>
      <c r="G405" s="17">
        <v>42718</v>
      </c>
      <c r="H405" s="49" t="s">
        <v>1397</v>
      </c>
      <c r="I405" s="49" t="s">
        <v>24</v>
      </c>
      <c r="J405" s="16" t="s">
        <v>708</v>
      </c>
      <c r="K405" s="49" t="s">
        <v>26</v>
      </c>
      <c r="L405" s="18">
        <v>15365.71</v>
      </c>
      <c r="M405" s="56">
        <v>320.12</v>
      </c>
      <c r="N405" s="52"/>
      <c r="O405" s="48"/>
      <c r="P405" s="48"/>
      <c r="Q405" s="48"/>
      <c r="R405" s="48"/>
      <c r="S405" s="48"/>
      <c r="T405" s="48"/>
      <c r="U405" s="48"/>
    </row>
    <row r="406" spans="1:21" s="15" customFormat="1" ht="48" customHeight="1" x14ac:dyDescent="0.2">
      <c r="A406" s="49" t="s">
        <v>1553</v>
      </c>
      <c r="B406" s="49" t="s">
        <v>1384</v>
      </c>
      <c r="C406" s="49" t="s">
        <v>1503</v>
      </c>
      <c r="D406" s="49">
        <v>5150016208</v>
      </c>
      <c r="E406" s="49" t="s">
        <v>1395</v>
      </c>
      <c r="F406" s="49" t="s">
        <v>1396</v>
      </c>
      <c r="G406" s="17">
        <v>42718</v>
      </c>
      <c r="H406" s="49" t="s">
        <v>1397</v>
      </c>
      <c r="I406" s="49" t="s">
        <v>24</v>
      </c>
      <c r="J406" s="16" t="s">
        <v>708</v>
      </c>
      <c r="K406" s="49" t="s">
        <v>26</v>
      </c>
      <c r="L406" s="18">
        <v>15365.71</v>
      </c>
      <c r="M406" s="56">
        <v>320.12</v>
      </c>
      <c r="N406" s="52"/>
      <c r="O406" s="48"/>
      <c r="P406" s="48"/>
      <c r="Q406" s="48"/>
      <c r="R406" s="48"/>
      <c r="S406" s="48"/>
      <c r="T406" s="48"/>
      <c r="U406" s="48"/>
    </row>
    <row r="407" spans="1:21" s="15" customFormat="1" ht="48" customHeight="1" x14ac:dyDescent="0.2">
      <c r="A407" s="49" t="s">
        <v>1553</v>
      </c>
      <c r="B407" s="49" t="s">
        <v>1384</v>
      </c>
      <c r="C407" s="49" t="s">
        <v>1504</v>
      </c>
      <c r="D407" s="49">
        <v>5150016209</v>
      </c>
      <c r="E407" s="49" t="s">
        <v>1395</v>
      </c>
      <c r="F407" s="49" t="s">
        <v>1396</v>
      </c>
      <c r="G407" s="17">
        <v>42718</v>
      </c>
      <c r="H407" s="49" t="s">
        <v>1397</v>
      </c>
      <c r="I407" s="49" t="s">
        <v>24</v>
      </c>
      <c r="J407" s="16" t="s">
        <v>708</v>
      </c>
      <c r="K407" s="49" t="s">
        <v>26</v>
      </c>
      <c r="L407" s="18">
        <v>15365.71</v>
      </c>
      <c r="M407" s="56">
        <v>320.12</v>
      </c>
      <c r="N407" s="52"/>
      <c r="O407" s="48"/>
      <c r="P407" s="48"/>
      <c r="Q407" s="48"/>
      <c r="R407" s="48"/>
      <c r="S407" s="48"/>
      <c r="T407" s="48"/>
      <c r="U407" s="48"/>
    </row>
    <row r="408" spans="1:21" s="15" customFormat="1" ht="48" customHeight="1" x14ac:dyDescent="0.2">
      <c r="A408" s="49" t="s">
        <v>1553</v>
      </c>
      <c r="B408" s="49" t="s">
        <v>1384</v>
      </c>
      <c r="C408" s="49" t="s">
        <v>1505</v>
      </c>
      <c r="D408" s="49">
        <v>5150016210</v>
      </c>
      <c r="E408" s="49" t="s">
        <v>1395</v>
      </c>
      <c r="F408" s="49" t="s">
        <v>1396</v>
      </c>
      <c r="G408" s="17">
        <v>42718</v>
      </c>
      <c r="H408" s="49" t="s">
        <v>1397</v>
      </c>
      <c r="I408" s="49" t="s">
        <v>24</v>
      </c>
      <c r="J408" s="16" t="s">
        <v>708</v>
      </c>
      <c r="K408" s="49" t="s">
        <v>26</v>
      </c>
      <c r="L408" s="18">
        <v>15365.71</v>
      </c>
      <c r="M408" s="56">
        <v>320.12</v>
      </c>
      <c r="N408" s="52"/>
      <c r="O408" s="48"/>
      <c r="P408" s="48"/>
      <c r="Q408" s="48"/>
      <c r="R408" s="48"/>
      <c r="S408" s="48"/>
      <c r="T408" s="48"/>
      <c r="U408" s="48"/>
    </row>
    <row r="409" spans="1:21" s="15" customFormat="1" ht="48" customHeight="1" x14ac:dyDescent="0.2">
      <c r="A409" s="49" t="s">
        <v>1553</v>
      </c>
      <c r="B409" s="49" t="s">
        <v>1384</v>
      </c>
      <c r="C409" s="49" t="s">
        <v>1506</v>
      </c>
      <c r="D409" s="49">
        <v>5150016211</v>
      </c>
      <c r="E409" s="49" t="s">
        <v>1395</v>
      </c>
      <c r="F409" s="49" t="s">
        <v>1396</v>
      </c>
      <c r="G409" s="17">
        <v>42718</v>
      </c>
      <c r="H409" s="49" t="s">
        <v>1397</v>
      </c>
      <c r="I409" s="49" t="s">
        <v>24</v>
      </c>
      <c r="J409" s="16" t="s">
        <v>708</v>
      </c>
      <c r="K409" s="49" t="s">
        <v>26</v>
      </c>
      <c r="L409" s="18">
        <v>15365.71</v>
      </c>
      <c r="M409" s="56">
        <v>320.12</v>
      </c>
      <c r="N409" s="52"/>
      <c r="O409" s="48"/>
      <c r="P409" s="48"/>
      <c r="Q409" s="48"/>
      <c r="R409" s="48"/>
      <c r="S409" s="48"/>
      <c r="T409" s="48"/>
      <c r="U409" s="48"/>
    </row>
    <row r="410" spans="1:21" s="15" customFormat="1" ht="48" customHeight="1" x14ac:dyDescent="0.2">
      <c r="A410" s="49" t="s">
        <v>1553</v>
      </c>
      <c r="B410" s="49" t="s">
        <v>1384</v>
      </c>
      <c r="C410" s="49" t="s">
        <v>1507</v>
      </c>
      <c r="D410" s="49">
        <v>5150016212</v>
      </c>
      <c r="E410" s="49" t="s">
        <v>1395</v>
      </c>
      <c r="F410" s="49" t="s">
        <v>1396</v>
      </c>
      <c r="G410" s="17">
        <v>42718</v>
      </c>
      <c r="H410" s="49" t="s">
        <v>1397</v>
      </c>
      <c r="I410" s="49" t="s">
        <v>24</v>
      </c>
      <c r="J410" s="16" t="s">
        <v>708</v>
      </c>
      <c r="K410" s="49" t="s">
        <v>26</v>
      </c>
      <c r="L410" s="18">
        <v>15365.71</v>
      </c>
      <c r="M410" s="56">
        <v>320.12</v>
      </c>
      <c r="N410" s="52"/>
      <c r="O410" s="48"/>
      <c r="P410" s="48"/>
      <c r="Q410" s="48"/>
      <c r="R410" s="48"/>
      <c r="S410" s="48"/>
      <c r="T410" s="48"/>
      <c r="U410" s="48"/>
    </row>
    <row r="411" spans="1:21" s="15" customFormat="1" ht="48" customHeight="1" x14ac:dyDescent="0.2">
      <c r="A411" s="49" t="s">
        <v>1553</v>
      </c>
      <c r="B411" s="49" t="s">
        <v>1384</v>
      </c>
      <c r="C411" s="49" t="s">
        <v>1508</v>
      </c>
      <c r="D411" s="49">
        <v>5150016213</v>
      </c>
      <c r="E411" s="49" t="s">
        <v>1395</v>
      </c>
      <c r="F411" s="49" t="s">
        <v>1396</v>
      </c>
      <c r="G411" s="17">
        <v>42718</v>
      </c>
      <c r="H411" s="49" t="s">
        <v>1397</v>
      </c>
      <c r="I411" s="49" t="s">
        <v>24</v>
      </c>
      <c r="J411" s="16" t="s">
        <v>708</v>
      </c>
      <c r="K411" s="49" t="s">
        <v>26</v>
      </c>
      <c r="L411" s="18">
        <v>15365.71</v>
      </c>
      <c r="M411" s="56">
        <v>320.12</v>
      </c>
      <c r="N411" s="52"/>
      <c r="O411" s="48"/>
      <c r="P411" s="48"/>
      <c r="Q411" s="48"/>
      <c r="R411" s="48"/>
      <c r="S411" s="48"/>
      <c r="T411" s="48"/>
      <c r="U411" s="48"/>
    </row>
    <row r="412" spans="1:21" s="15" customFormat="1" ht="48" customHeight="1" x14ac:dyDescent="0.2">
      <c r="A412" s="49" t="s">
        <v>1553</v>
      </c>
      <c r="B412" s="49" t="s">
        <v>1384</v>
      </c>
      <c r="C412" s="49" t="s">
        <v>1509</v>
      </c>
      <c r="D412" s="49">
        <v>5150016214</v>
      </c>
      <c r="E412" s="49" t="s">
        <v>1395</v>
      </c>
      <c r="F412" s="49" t="s">
        <v>1396</v>
      </c>
      <c r="G412" s="17">
        <v>42718</v>
      </c>
      <c r="H412" s="49" t="s">
        <v>1397</v>
      </c>
      <c r="I412" s="49" t="s">
        <v>24</v>
      </c>
      <c r="J412" s="16" t="s">
        <v>708</v>
      </c>
      <c r="K412" s="49" t="s">
        <v>26</v>
      </c>
      <c r="L412" s="18">
        <v>15365.71</v>
      </c>
      <c r="M412" s="56">
        <v>320.12</v>
      </c>
      <c r="N412" s="52"/>
      <c r="O412" s="48"/>
      <c r="P412" s="48"/>
      <c r="Q412" s="48"/>
      <c r="R412" s="48"/>
      <c r="S412" s="48"/>
      <c r="T412" s="48"/>
      <c r="U412" s="48"/>
    </row>
    <row r="413" spans="1:21" s="15" customFormat="1" ht="48" customHeight="1" x14ac:dyDescent="0.2">
      <c r="A413" s="49" t="s">
        <v>1553</v>
      </c>
      <c r="B413" s="49" t="s">
        <v>1384</v>
      </c>
      <c r="C413" s="49" t="s">
        <v>1510</v>
      </c>
      <c r="D413" s="49">
        <v>5150016215</v>
      </c>
      <c r="E413" s="49" t="s">
        <v>1395</v>
      </c>
      <c r="F413" s="49" t="s">
        <v>1396</v>
      </c>
      <c r="G413" s="17">
        <v>42718</v>
      </c>
      <c r="H413" s="49" t="s">
        <v>1397</v>
      </c>
      <c r="I413" s="49" t="s">
        <v>24</v>
      </c>
      <c r="J413" s="16" t="s">
        <v>708</v>
      </c>
      <c r="K413" s="49" t="s">
        <v>26</v>
      </c>
      <c r="L413" s="18">
        <v>15365.71</v>
      </c>
      <c r="M413" s="56">
        <v>320.12</v>
      </c>
      <c r="N413" s="52"/>
      <c r="O413" s="48"/>
      <c r="P413" s="48"/>
      <c r="Q413" s="48"/>
      <c r="R413" s="48"/>
      <c r="S413" s="48"/>
      <c r="T413" s="48"/>
      <c r="U413" s="48"/>
    </row>
    <row r="414" spans="1:21" s="15" customFormat="1" ht="48" customHeight="1" x14ac:dyDescent="0.2">
      <c r="A414" s="49" t="s">
        <v>1553</v>
      </c>
      <c r="B414" s="49" t="s">
        <v>1384</v>
      </c>
      <c r="C414" s="49" t="s">
        <v>1511</v>
      </c>
      <c r="D414" s="49">
        <v>5150016216</v>
      </c>
      <c r="E414" s="49" t="s">
        <v>1395</v>
      </c>
      <c r="F414" s="49" t="s">
        <v>1396</v>
      </c>
      <c r="G414" s="17">
        <v>42718</v>
      </c>
      <c r="H414" s="49" t="s">
        <v>1397</v>
      </c>
      <c r="I414" s="49" t="s">
        <v>24</v>
      </c>
      <c r="J414" s="16" t="s">
        <v>708</v>
      </c>
      <c r="K414" s="49" t="s">
        <v>26</v>
      </c>
      <c r="L414" s="18">
        <v>15365.71</v>
      </c>
      <c r="M414" s="56">
        <v>320.12</v>
      </c>
      <c r="N414" s="52"/>
      <c r="O414" s="48"/>
      <c r="P414" s="48"/>
      <c r="Q414" s="48"/>
      <c r="R414" s="48"/>
      <c r="S414" s="48"/>
      <c r="T414" s="48"/>
      <c r="U414" s="48"/>
    </row>
    <row r="415" spans="1:21" s="15" customFormat="1" ht="48" customHeight="1" x14ac:dyDescent="0.2">
      <c r="A415" s="49" t="s">
        <v>1553</v>
      </c>
      <c r="B415" s="49" t="s">
        <v>1384</v>
      </c>
      <c r="C415" s="49" t="s">
        <v>1512</v>
      </c>
      <c r="D415" s="49">
        <v>5150016217</v>
      </c>
      <c r="E415" s="49" t="s">
        <v>1395</v>
      </c>
      <c r="F415" s="49" t="s">
        <v>1396</v>
      </c>
      <c r="G415" s="17">
        <v>42718</v>
      </c>
      <c r="H415" s="49" t="s">
        <v>1397</v>
      </c>
      <c r="I415" s="49" t="s">
        <v>24</v>
      </c>
      <c r="J415" s="16" t="s">
        <v>708</v>
      </c>
      <c r="K415" s="49" t="s">
        <v>26</v>
      </c>
      <c r="L415" s="18">
        <v>15365.71</v>
      </c>
      <c r="M415" s="56">
        <v>320.12</v>
      </c>
      <c r="N415" s="52"/>
      <c r="O415" s="48"/>
      <c r="P415" s="48"/>
      <c r="Q415" s="48"/>
      <c r="R415" s="48"/>
      <c r="S415" s="48"/>
      <c r="T415" s="48"/>
      <c r="U415" s="48"/>
    </row>
    <row r="416" spans="1:21" s="15" customFormat="1" ht="48" customHeight="1" x14ac:dyDescent="0.2">
      <c r="A416" s="49" t="s">
        <v>1553</v>
      </c>
      <c r="B416" s="49" t="s">
        <v>1384</v>
      </c>
      <c r="C416" s="49" t="s">
        <v>1513</v>
      </c>
      <c r="D416" s="49">
        <v>5150016218</v>
      </c>
      <c r="E416" s="49" t="s">
        <v>1395</v>
      </c>
      <c r="F416" s="49" t="s">
        <v>1396</v>
      </c>
      <c r="G416" s="17">
        <v>42718</v>
      </c>
      <c r="H416" s="49" t="s">
        <v>1397</v>
      </c>
      <c r="I416" s="49" t="s">
        <v>24</v>
      </c>
      <c r="J416" s="16" t="s">
        <v>708</v>
      </c>
      <c r="K416" s="49" t="s">
        <v>26</v>
      </c>
      <c r="L416" s="18">
        <v>15365.71</v>
      </c>
      <c r="M416" s="56">
        <v>320.12</v>
      </c>
      <c r="N416" s="52"/>
      <c r="O416" s="48"/>
      <c r="P416" s="48"/>
      <c r="Q416" s="48"/>
      <c r="R416" s="48"/>
      <c r="S416" s="48"/>
      <c r="T416" s="48"/>
      <c r="U416" s="48"/>
    </row>
    <row r="417" spans="1:21" s="15" customFormat="1" ht="48" customHeight="1" x14ac:dyDescent="0.2">
      <c r="A417" s="49" t="s">
        <v>1553</v>
      </c>
      <c r="B417" s="49" t="s">
        <v>1384</v>
      </c>
      <c r="C417" s="49" t="s">
        <v>1514</v>
      </c>
      <c r="D417" s="49">
        <v>5150016219</v>
      </c>
      <c r="E417" s="49" t="s">
        <v>1395</v>
      </c>
      <c r="F417" s="49" t="s">
        <v>1396</v>
      </c>
      <c r="G417" s="17">
        <v>42718</v>
      </c>
      <c r="H417" s="49" t="s">
        <v>1397</v>
      </c>
      <c r="I417" s="49" t="s">
        <v>24</v>
      </c>
      <c r="J417" s="16" t="s">
        <v>708</v>
      </c>
      <c r="K417" s="49" t="s">
        <v>26</v>
      </c>
      <c r="L417" s="18">
        <v>15365.71</v>
      </c>
      <c r="M417" s="56">
        <v>320.12</v>
      </c>
      <c r="N417" s="52"/>
      <c r="O417" s="48"/>
      <c r="P417" s="48"/>
      <c r="Q417" s="48"/>
      <c r="R417" s="48"/>
      <c r="S417" s="48"/>
      <c r="T417" s="48"/>
      <c r="U417" s="48"/>
    </row>
    <row r="418" spans="1:21" s="15" customFormat="1" ht="48" customHeight="1" x14ac:dyDescent="0.2">
      <c r="A418" s="49" t="s">
        <v>1553</v>
      </c>
      <c r="B418" s="49" t="s">
        <v>1384</v>
      </c>
      <c r="C418" s="49" t="s">
        <v>1515</v>
      </c>
      <c r="D418" s="49">
        <v>5150016220</v>
      </c>
      <c r="E418" s="49" t="s">
        <v>1395</v>
      </c>
      <c r="F418" s="49" t="s">
        <v>1396</v>
      </c>
      <c r="G418" s="17">
        <v>42718</v>
      </c>
      <c r="H418" s="49" t="s">
        <v>1397</v>
      </c>
      <c r="I418" s="49" t="s">
        <v>24</v>
      </c>
      <c r="J418" s="16" t="s">
        <v>708</v>
      </c>
      <c r="K418" s="49" t="s">
        <v>26</v>
      </c>
      <c r="L418" s="18">
        <v>15365.71</v>
      </c>
      <c r="M418" s="56">
        <v>320.12</v>
      </c>
      <c r="N418" s="52"/>
      <c r="O418" s="48"/>
      <c r="P418" s="48"/>
      <c r="Q418" s="48"/>
      <c r="R418" s="48"/>
      <c r="S418" s="48"/>
      <c r="T418" s="48"/>
      <c r="U418" s="48"/>
    </row>
    <row r="419" spans="1:21" s="15" customFormat="1" ht="48" customHeight="1" x14ac:dyDescent="0.2">
      <c r="A419" s="49" t="s">
        <v>1553</v>
      </c>
      <c r="B419" s="49" t="s">
        <v>1384</v>
      </c>
      <c r="C419" s="49" t="s">
        <v>1516</v>
      </c>
      <c r="D419" s="49">
        <v>5150016221</v>
      </c>
      <c r="E419" s="49" t="s">
        <v>1395</v>
      </c>
      <c r="F419" s="49" t="s">
        <v>1396</v>
      </c>
      <c r="G419" s="17">
        <v>42718</v>
      </c>
      <c r="H419" s="49" t="s">
        <v>1397</v>
      </c>
      <c r="I419" s="49" t="s">
        <v>24</v>
      </c>
      <c r="J419" s="16" t="s">
        <v>708</v>
      </c>
      <c r="K419" s="49" t="s">
        <v>26</v>
      </c>
      <c r="L419" s="18">
        <v>15365.71</v>
      </c>
      <c r="M419" s="56">
        <v>320.12</v>
      </c>
      <c r="N419" s="52"/>
      <c r="O419" s="48"/>
      <c r="P419" s="48"/>
      <c r="Q419" s="48"/>
      <c r="R419" s="48"/>
      <c r="S419" s="48"/>
      <c r="T419" s="48"/>
      <c r="U419" s="48"/>
    </row>
    <row r="420" spans="1:21" s="15" customFormat="1" ht="48" customHeight="1" x14ac:dyDescent="0.2">
      <c r="A420" s="49" t="s">
        <v>1553</v>
      </c>
      <c r="B420" s="49" t="s">
        <v>1384</v>
      </c>
      <c r="C420" s="49" t="s">
        <v>1517</v>
      </c>
      <c r="D420" s="49">
        <v>5150016222</v>
      </c>
      <c r="E420" s="49" t="s">
        <v>1395</v>
      </c>
      <c r="F420" s="49" t="s">
        <v>1396</v>
      </c>
      <c r="G420" s="17">
        <v>42718</v>
      </c>
      <c r="H420" s="49" t="s">
        <v>1397</v>
      </c>
      <c r="I420" s="49" t="s">
        <v>24</v>
      </c>
      <c r="J420" s="16" t="s">
        <v>708</v>
      </c>
      <c r="K420" s="49" t="s">
        <v>26</v>
      </c>
      <c r="L420" s="18">
        <v>15365.71</v>
      </c>
      <c r="M420" s="56">
        <v>320.12</v>
      </c>
      <c r="N420" s="52"/>
      <c r="O420" s="48"/>
      <c r="P420" s="48"/>
      <c r="Q420" s="48"/>
      <c r="R420" s="48"/>
      <c r="S420" s="48"/>
      <c r="T420" s="48"/>
      <c r="U420" s="48"/>
    </row>
    <row r="421" spans="1:21" s="15" customFormat="1" ht="48" customHeight="1" x14ac:dyDescent="0.2">
      <c r="A421" s="49" t="s">
        <v>1553</v>
      </c>
      <c r="B421" s="49" t="s">
        <v>1384</v>
      </c>
      <c r="C421" s="49" t="s">
        <v>1518</v>
      </c>
      <c r="D421" s="49">
        <v>5150016223</v>
      </c>
      <c r="E421" s="49" t="s">
        <v>1395</v>
      </c>
      <c r="F421" s="49" t="s">
        <v>1396</v>
      </c>
      <c r="G421" s="17">
        <v>42718</v>
      </c>
      <c r="H421" s="49" t="s">
        <v>1397</v>
      </c>
      <c r="I421" s="49" t="s">
        <v>24</v>
      </c>
      <c r="J421" s="16" t="s">
        <v>708</v>
      </c>
      <c r="K421" s="49" t="s">
        <v>26</v>
      </c>
      <c r="L421" s="18">
        <v>15365.71</v>
      </c>
      <c r="M421" s="56">
        <v>320.12</v>
      </c>
      <c r="N421" s="52"/>
      <c r="O421" s="48"/>
      <c r="P421" s="48"/>
      <c r="Q421" s="48"/>
      <c r="R421" s="48"/>
      <c r="S421" s="48"/>
      <c r="T421" s="48"/>
      <c r="U421" s="48"/>
    </row>
    <row r="422" spans="1:21" s="15" customFormat="1" ht="48" customHeight="1" x14ac:dyDescent="0.2">
      <c r="A422" s="49" t="s">
        <v>1553</v>
      </c>
      <c r="B422" s="49" t="s">
        <v>1384</v>
      </c>
      <c r="C422" s="49" t="s">
        <v>1519</v>
      </c>
      <c r="D422" s="49">
        <v>5150016224</v>
      </c>
      <c r="E422" s="49" t="s">
        <v>1395</v>
      </c>
      <c r="F422" s="49" t="s">
        <v>1396</v>
      </c>
      <c r="G422" s="17">
        <v>42718</v>
      </c>
      <c r="H422" s="49" t="s">
        <v>1397</v>
      </c>
      <c r="I422" s="49" t="s">
        <v>24</v>
      </c>
      <c r="J422" s="16" t="s">
        <v>708</v>
      </c>
      <c r="K422" s="49" t="s">
        <v>26</v>
      </c>
      <c r="L422" s="18">
        <v>15365.71</v>
      </c>
      <c r="M422" s="56">
        <v>320.12</v>
      </c>
      <c r="N422" s="52"/>
      <c r="O422" s="48"/>
      <c r="P422" s="48"/>
      <c r="Q422" s="48"/>
      <c r="R422" s="48"/>
      <c r="S422" s="48"/>
      <c r="T422" s="48"/>
      <c r="U422" s="48"/>
    </row>
    <row r="423" spans="1:21" s="15" customFormat="1" ht="48" customHeight="1" x14ac:dyDescent="0.2">
      <c r="A423" s="49" t="s">
        <v>1553</v>
      </c>
      <c r="B423" s="49" t="s">
        <v>1384</v>
      </c>
      <c r="C423" s="49" t="s">
        <v>1520</v>
      </c>
      <c r="D423" s="49">
        <v>5150016225</v>
      </c>
      <c r="E423" s="49" t="s">
        <v>1395</v>
      </c>
      <c r="F423" s="49" t="s">
        <v>1396</v>
      </c>
      <c r="G423" s="17">
        <v>42718</v>
      </c>
      <c r="H423" s="49" t="s">
        <v>1397</v>
      </c>
      <c r="I423" s="49" t="s">
        <v>24</v>
      </c>
      <c r="J423" s="16" t="s">
        <v>708</v>
      </c>
      <c r="K423" s="49" t="s">
        <v>26</v>
      </c>
      <c r="L423" s="18">
        <v>15365.71</v>
      </c>
      <c r="M423" s="56">
        <v>320.12</v>
      </c>
      <c r="N423" s="52"/>
      <c r="O423" s="48"/>
      <c r="P423" s="48"/>
      <c r="Q423" s="48"/>
      <c r="R423" s="48"/>
      <c r="S423" s="48"/>
      <c r="T423" s="48"/>
      <c r="U423" s="48"/>
    </row>
    <row r="424" spans="1:21" s="15" customFormat="1" ht="48" customHeight="1" x14ac:dyDescent="0.2">
      <c r="A424" s="49" t="s">
        <v>1553</v>
      </c>
      <c r="B424" s="49" t="s">
        <v>1384</v>
      </c>
      <c r="C424" s="49" t="s">
        <v>1521</v>
      </c>
      <c r="D424" s="49">
        <v>5150016226</v>
      </c>
      <c r="E424" s="49" t="s">
        <v>1395</v>
      </c>
      <c r="F424" s="49" t="s">
        <v>1396</v>
      </c>
      <c r="G424" s="17">
        <v>42718</v>
      </c>
      <c r="H424" s="49" t="s">
        <v>1397</v>
      </c>
      <c r="I424" s="49" t="s">
        <v>24</v>
      </c>
      <c r="J424" s="16" t="s">
        <v>708</v>
      </c>
      <c r="K424" s="49" t="s">
        <v>26</v>
      </c>
      <c r="L424" s="18">
        <v>15365.71</v>
      </c>
      <c r="M424" s="56">
        <v>320.12</v>
      </c>
      <c r="N424" s="52"/>
      <c r="O424" s="48"/>
      <c r="P424" s="48"/>
      <c r="Q424" s="48"/>
      <c r="R424" s="48"/>
      <c r="S424" s="48"/>
      <c r="T424" s="48"/>
      <c r="U424" s="48"/>
    </row>
    <row r="425" spans="1:21" s="15" customFormat="1" ht="48" customHeight="1" x14ac:dyDescent="0.2">
      <c r="A425" s="49" t="s">
        <v>1553</v>
      </c>
      <c r="B425" s="49" t="s">
        <v>1384</v>
      </c>
      <c r="C425" s="49" t="s">
        <v>1522</v>
      </c>
      <c r="D425" s="49">
        <v>5150016227</v>
      </c>
      <c r="E425" s="49" t="s">
        <v>1395</v>
      </c>
      <c r="F425" s="49" t="s">
        <v>1396</v>
      </c>
      <c r="G425" s="17">
        <v>42718</v>
      </c>
      <c r="H425" s="49" t="s">
        <v>1397</v>
      </c>
      <c r="I425" s="49" t="s">
        <v>24</v>
      </c>
      <c r="J425" s="16" t="s">
        <v>708</v>
      </c>
      <c r="K425" s="49" t="s">
        <v>26</v>
      </c>
      <c r="L425" s="18">
        <v>15365.71</v>
      </c>
      <c r="M425" s="56">
        <v>320.12</v>
      </c>
      <c r="N425" s="52"/>
      <c r="O425" s="48"/>
      <c r="P425" s="48"/>
      <c r="Q425" s="48"/>
      <c r="R425" s="48"/>
      <c r="S425" s="48"/>
      <c r="T425" s="48"/>
      <c r="U425" s="48"/>
    </row>
    <row r="426" spans="1:21" s="15" customFormat="1" ht="48" customHeight="1" x14ac:dyDescent="0.2">
      <c r="A426" s="49" t="s">
        <v>1553</v>
      </c>
      <c r="B426" s="49" t="s">
        <v>1384</v>
      </c>
      <c r="C426" s="49" t="s">
        <v>1523</v>
      </c>
      <c r="D426" s="49">
        <v>5150016228</v>
      </c>
      <c r="E426" s="49" t="s">
        <v>1395</v>
      </c>
      <c r="F426" s="49" t="s">
        <v>1396</v>
      </c>
      <c r="G426" s="17">
        <v>42718</v>
      </c>
      <c r="H426" s="49" t="s">
        <v>1397</v>
      </c>
      <c r="I426" s="49" t="s">
        <v>24</v>
      </c>
      <c r="J426" s="16" t="s">
        <v>708</v>
      </c>
      <c r="K426" s="49" t="s">
        <v>26</v>
      </c>
      <c r="L426" s="18">
        <v>15365.71</v>
      </c>
      <c r="M426" s="56">
        <v>320.12</v>
      </c>
      <c r="N426" s="52"/>
      <c r="O426" s="48"/>
      <c r="P426" s="48"/>
      <c r="Q426" s="48"/>
      <c r="R426" s="48"/>
      <c r="S426" s="48"/>
      <c r="T426" s="48"/>
      <c r="U426" s="48"/>
    </row>
    <row r="427" spans="1:21" s="15" customFormat="1" ht="48" customHeight="1" x14ac:dyDescent="0.2">
      <c r="A427" s="49" t="s">
        <v>1553</v>
      </c>
      <c r="B427" s="49" t="s">
        <v>1384</v>
      </c>
      <c r="C427" s="49" t="s">
        <v>1524</v>
      </c>
      <c r="D427" s="49">
        <v>5150016229</v>
      </c>
      <c r="E427" s="49" t="s">
        <v>1395</v>
      </c>
      <c r="F427" s="49" t="s">
        <v>1396</v>
      </c>
      <c r="G427" s="17">
        <v>42718</v>
      </c>
      <c r="H427" s="49" t="s">
        <v>1397</v>
      </c>
      <c r="I427" s="49" t="s">
        <v>24</v>
      </c>
      <c r="J427" s="16" t="s">
        <v>708</v>
      </c>
      <c r="K427" s="49" t="s">
        <v>26</v>
      </c>
      <c r="L427" s="18">
        <v>15365.71</v>
      </c>
      <c r="M427" s="56">
        <v>320.12</v>
      </c>
      <c r="N427" s="52"/>
      <c r="O427" s="48"/>
      <c r="P427" s="48"/>
      <c r="Q427" s="48"/>
      <c r="R427" s="48"/>
      <c r="S427" s="48"/>
      <c r="T427" s="48"/>
      <c r="U427" s="48"/>
    </row>
    <row r="428" spans="1:21" s="15" customFormat="1" ht="48" customHeight="1" x14ac:dyDescent="0.2">
      <c r="A428" s="49" t="s">
        <v>1553</v>
      </c>
      <c r="B428" s="49" t="s">
        <v>1384</v>
      </c>
      <c r="C428" s="49" t="s">
        <v>1525</v>
      </c>
      <c r="D428" s="49">
        <v>5150016230</v>
      </c>
      <c r="E428" s="49" t="s">
        <v>1395</v>
      </c>
      <c r="F428" s="49" t="s">
        <v>1396</v>
      </c>
      <c r="G428" s="17">
        <v>42718</v>
      </c>
      <c r="H428" s="49" t="s">
        <v>1397</v>
      </c>
      <c r="I428" s="49" t="s">
        <v>24</v>
      </c>
      <c r="J428" s="16" t="s">
        <v>708</v>
      </c>
      <c r="K428" s="49" t="s">
        <v>26</v>
      </c>
      <c r="L428" s="18">
        <v>15365.71</v>
      </c>
      <c r="M428" s="56">
        <v>320.12</v>
      </c>
      <c r="N428" s="52"/>
      <c r="O428" s="48"/>
      <c r="P428" s="48"/>
      <c r="Q428" s="48"/>
      <c r="R428" s="48"/>
      <c r="S428" s="48"/>
      <c r="T428" s="48"/>
      <c r="U428" s="48"/>
    </row>
    <row r="429" spans="1:21" s="15" customFormat="1" ht="48" customHeight="1" x14ac:dyDescent="0.2">
      <c r="A429" s="49" t="s">
        <v>1553</v>
      </c>
      <c r="B429" s="49" t="s">
        <v>1384</v>
      </c>
      <c r="C429" s="49" t="s">
        <v>1526</v>
      </c>
      <c r="D429" s="49">
        <v>5150016231</v>
      </c>
      <c r="E429" s="49" t="s">
        <v>1395</v>
      </c>
      <c r="F429" s="49" t="s">
        <v>1396</v>
      </c>
      <c r="G429" s="17">
        <v>42718</v>
      </c>
      <c r="H429" s="49" t="s">
        <v>1397</v>
      </c>
      <c r="I429" s="49" t="s">
        <v>24</v>
      </c>
      <c r="J429" s="16" t="s">
        <v>708</v>
      </c>
      <c r="K429" s="49" t="s">
        <v>26</v>
      </c>
      <c r="L429" s="18">
        <v>15365.71</v>
      </c>
      <c r="M429" s="56">
        <v>320.12</v>
      </c>
      <c r="N429" s="52"/>
      <c r="O429" s="48"/>
      <c r="P429" s="48"/>
      <c r="Q429" s="48"/>
      <c r="R429" s="48"/>
      <c r="S429" s="48"/>
      <c r="T429" s="48"/>
      <c r="U429" s="48"/>
    </row>
    <row r="430" spans="1:21" s="15" customFormat="1" ht="48" customHeight="1" x14ac:dyDescent="0.2">
      <c r="A430" s="49" t="s">
        <v>1553</v>
      </c>
      <c r="B430" s="49" t="s">
        <v>1384</v>
      </c>
      <c r="C430" s="49" t="s">
        <v>1527</v>
      </c>
      <c r="D430" s="49">
        <v>5150016232</v>
      </c>
      <c r="E430" s="49" t="s">
        <v>1395</v>
      </c>
      <c r="F430" s="49" t="s">
        <v>1396</v>
      </c>
      <c r="G430" s="17">
        <v>42718</v>
      </c>
      <c r="H430" s="49" t="s">
        <v>1397</v>
      </c>
      <c r="I430" s="49" t="s">
        <v>24</v>
      </c>
      <c r="J430" s="16" t="s">
        <v>708</v>
      </c>
      <c r="K430" s="49" t="s">
        <v>26</v>
      </c>
      <c r="L430" s="18">
        <v>15365.71</v>
      </c>
      <c r="M430" s="56">
        <v>320.12</v>
      </c>
      <c r="N430" s="52"/>
      <c r="O430" s="48"/>
      <c r="P430" s="48"/>
      <c r="Q430" s="48"/>
      <c r="R430" s="48"/>
      <c r="S430" s="48"/>
      <c r="T430" s="48"/>
      <c r="U430" s="48"/>
    </row>
    <row r="431" spans="1:21" s="15" customFormat="1" ht="48" customHeight="1" x14ac:dyDescent="0.2">
      <c r="A431" s="49" t="s">
        <v>1553</v>
      </c>
      <c r="B431" s="49" t="s">
        <v>1384</v>
      </c>
      <c r="C431" s="49" t="s">
        <v>1528</v>
      </c>
      <c r="D431" s="49">
        <v>5150016233</v>
      </c>
      <c r="E431" s="49" t="s">
        <v>1395</v>
      </c>
      <c r="F431" s="49" t="s">
        <v>1396</v>
      </c>
      <c r="G431" s="17">
        <v>42718</v>
      </c>
      <c r="H431" s="49" t="s">
        <v>1397</v>
      </c>
      <c r="I431" s="49" t="s">
        <v>24</v>
      </c>
      <c r="J431" s="16" t="s">
        <v>708</v>
      </c>
      <c r="K431" s="49" t="s">
        <v>26</v>
      </c>
      <c r="L431" s="18">
        <v>15365.71</v>
      </c>
      <c r="M431" s="56">
        <v>320.12</v>
      </c>
      <c r="N431" s="52"/>
      <c r="O431" s="48"/>
      <c r="P431" s="48"/>
      <c r="Q431" s="48"/>
      <c r="R431" s="48"/>
      <c r="S431" s="48"/>
      <c r="T431" s="48"/>
      <c r="U431" s="48"/>
    </row>
    <row r="432" spans="1:21" s="15" customFormat="1" ht="48" customHeight="1" x14ac:dyDescent="0.2">
      <c r="A432" s="49" t="s">
        <v>1553</v>
      </c>
      <c r="B432" s="49" t="s">
        <v>1384</v>
      </c>
      <c r="C432" s="49" t="s">
        <v>1529</v>
      </c>
      <c r="D432" s="49">
        <v>5150016234</v>
      </c>
      <c r="E432" s="49" t="s">
        <v>1395</v>
      </c>
      <c r="F432" s="49" t="s">
        <v>1396</v>
      </c>
      <c r="G432" s="17">
        <v>42718</v>
      </c>
      <c r="H432" s="49" t="s">
        <v>1397</v>
      </c>
      <c r="I432" s="49" t="s">
        <v>24</v>
      </c>
      <c r="J432" s="16" t="s">
        <v>708</v>
      </c>
      <c r="K432" s="49" t="s">
        <v>26</v>
      </c>
      <c r="L432" s="18">
        <v>15365.71</v>
      </c>
      <c r="M432" s="56">
        <v>320.12</v>
      </c>
      <c r="N432" s="52"/>
      <c r="O432" s="48"/>
      <c r="P432" s="48"/>
      <c r="Q432" s="48"/>
      <c r="R432" s="48"/>
      <c r="S432" s="48"/>
      <c r="T432" s="48"/>
      <c r="U432" s="48"/>
    </row>
    <row r="433" spans="1:21" s="15" customFormat="1" ht="48" customHeight="1" x14ac:dyDescent="0.2">
      <c r="A433" s="49" t="s">
        <v>1553</v>
      </c>
      <c r="B433" s="49" t="s">
        <v>1384</v>
      </c>
      <c r="C433" s="49" t="s">
        <v>1530</v>
      </c>
      <c r="D433" s="49">
        <v>5150016235</v>
      </c>
      <c r="E433" s="49" t="s">
        <v>1395</v>
      </c>
      <c r="F433" s="49" t="s">
        <v>1396</v>
      </c>
      <c r="G433" s="17">
        <v>42718</v>
      </c>
      <c r="H433" s="49" t="s">
        <v>1397</v>
      </c>
      <c r="I433" s="49" t="s">
        <v>24</v>
      </c>
      <c r="J433" s="16" t="s">
        <v>708</v>
      </c>
      <c r="K433" s="49" t="s">
        <v>26</v>
      </c>
      <c r="L433" s="18">
        <v>15365.71</v>
      </c>
      <c r="M433" s="56">
        <v>320.12</v>
      </c>
      <c r="N433" s="52"/>
      <c r="O433" s="48"/>
      <c r="P433" s="48"/>
      <c r="Q433" s="48"/>
      <c r="R433" s="48"/>
      <c r="S433" s="48"/>
      <c r="T433" s="48"/>
      <c r="U433" s="48"/>
    </row>
    <row r="434" spans="1:21" s="15" customFormat="1" ht="48" customHeight="1" x14ac:dyDescent="0.2">
      <c r="A434" s="49" t="s">
        <v>1553</v>
      </c>
      <c r="B434" s="49" t="s">
        <v>1384</v>
      </c>
      <c r="C434" s="49" t="s">
        <v>1531</v>
      </c>
      <c r="D434" s="49">
        <v>5150016236</v>
      </c>
      <c r="E434" s="49" t="s">
        <v>1395</v>
      </c>
      <c r="F434" s="49" t="s">
        <v>1396</v>
      </c>
      <c r="G434" s="17">
        <v>42718</v>
      </c>
      <c r="H434" s="49" t="s">
        <v>1397</v>
      </c>
      <c r="I434" s="49" t="s">
        <v>24</v>
      </c>
      <c r="J434" s="16" t="s">
        <v>708</v>
      </c>
      <c r="K434" s="49" t="s">
        <v>26</v>
      </c>
      <c r="L434" s="18">
        <v>15365.71</v>
      </c>
      <c r="M434" s="56">
        <v>320.12</v>
      </c>
      <c r="N434" s="52"/>
      <c r="O434" s="48"/>
      <c r="P434" s="48"/>
      <c r="Q434" s="48"/>
      <c r="R434" s="48"/>
      <c r="S434" s="48"/>
      <c r="T434" s="48"/>
      <c r="U434" s="48"/>
    </row>
    <row r="435" spans="1:21" s="15" customFormat="1" ht="48" customHeight="1" x14ac:dyDescent="0.2">
      <c r="A435" s="49" t="s">
        <v>1553</v>
      </c>
      <c r="B435" s="49" t="s">
        <v>1384</v>
      </c>
      <c r="C435" s="49" t="s">
        <v>1532</v>
      </c>
      <c r="D435" s="49">
        <v>5150016237</v>
      </c>
      <c r="E435" s="49" t="s">
        <v>1395</v>
      </c>
      <c r="F435" s="49" t="s">
        <v>1396</v>
      </c>
      <c r="G435" s="17">
        <v>42718</v>
      </c>
      <c r="H435" s="49" t="s">
        <v>1397</v>
      </c>
      <c r="I435" s="49" t="s">
        <v>24</v>
      </c>
      <c r="J435" s="16" t="s">
        <v>708</v>
      </c>
      <c r="K435" s="49" t="s">
        <v>26</v>
      </c>
      <c r="L435" s="18">
        <v>15365.71</v>
      </c>
      <c r="M435" s="56">
        <v>320.12</v>
      </c>
      <c r="N435" s="52"/>
      <c r="O435" s="48"/>
      <c r="P435" s="48"/>
      <c r="Q435" s="48"/>
      <c r="R435" s="48"/>
      <c r="S435" s="48"/>
      <c r="T435" s="48"/>
      <c r="U435" s="48"/>
    </row>
    <row r="436" spans="1:21" s="15" customFormat="1" ht="48" customHeight="1" x14ac:dyDescent="0.2">
      <c r="A436" s="49" t="s">
        <v>1553</v>
      </c>
      <c r="B436" s="49" t="s">
        <v>1384</v>
      </c>
      <c r="C436" s="49" t="s">
        <v>1533</v>
      </c>
      <c r="D436" s="49">
        <v>5150016238</v>
      </c>
      <c r="E436" s="49" t="s">
        <v>1395</v>
      </c>
      <c r="F436" s="49" t="s">
        <v>1396</v>
      </c>
      <c r="G436" s="17">
        <v>42718</v>
      </c>
      <c r="H436" s="49" t="s">
        <v>1397</v>
      </c>
      <c r="I436" s="49" t="s">
        <v>24</v>
      </c>
      <c r="J436" s="16" t="s">
        <v>708</v>
      </c>
      <c r="K436" s="49" t="s">
        <v>26</v>
      </c>
      <c r="L436" s="18">
        <v>15365.71</v>
      </c>
      <c r="M436" s="56">
        <v>320.12</v>
      </c>
      <c r="N436" s="52"/>
      <c r="O436" s="48"/>
      <c r="P436" s="48"/>
      <c r="Q436" s="48"/>
      <c r="R436" s="48"/>
      <c r="S436" s="48"/>
      <c r="T436" s="48"/>
      <c r="U436" s="48"/>
    </row>
    <row r="437" spans="1:21" s="15" customFormat="1" ht="48" customHeight="1" x14ac:dyDescent="0.2">
      <c r="A437" s="49" t="s">
        <v>1553</v>
      </c>
      <c r="B437" s="49" t="s">
        <v>1384</v>
      </c>
      <c r="C437" s="49" t="s">
        <v>1534</v>
      </c>
      <c r="D437" s="49">
        <v>5150016239</v>
      </c>
      <c r="E437" s="49" t="s">
        <v>1395</v>
      </c>
      <c r="F437" s="49" t="s">
        <v>1396</v>
      </c>
      <c r="G437" s="17">
        <v>42718</v>
      </c>
      <c r="H437" s="49" t="s">
        <v>1397</v>
      </c>
      <c r="I437" s="49" t="s">
        <v>24</v>
      </c>
      <c r="J437" s="16" t="s">
        <v>708</v>
      </c>
      <c r="K437" s="49" t="s">
        <v>26</v>
      </c>
      <c r="L437" s="18">
        <v>15365.71</v>
      </c>
      <c r="M437" s="56">
        <v>320.12</v>
      </c>
      <c r="N437" s="52"/>
      <c r="O437" s="48"/>
      <c r="P437" s="48"/>
      <c r="Q437" s="48"/>
      <c r="R437" s="48"/>
      <c r="S437" s="48"/>
      <c r="T437" s="48"/>
      <c r="U437" s="48"/>
    </row>
    <row r="438" spans="1:21" s="15" customFormat="1" ht="48" customHeight="1" x14ac:dyDescent="0.2">
      <c r="A438" s="49" t="s">
        <v>1553</v>
      </c>
      <c r="B438" s="49" t="s">
        <v>1384</v>
      </c>
      <c r="C438" s="49" t="s">
        <v>1535</v>
      </c>
      <c r="D438" s="49">
        <v>5150016240</v>
      </c>
      <c r="E438" s="49" t="s">
        <v>1395</v>
      </c>
      <c r="F438" s="49" t="s">
        <v>1396</v>
      </c>
      <c r="G438" s="17">
        <v>42718</v>
      </c>
      <c r="H438" s="49" t="s">
        <v>1397</v>
      </c>
      <c r="I438" s="49" t="s">
        <v>24</v>
      </c>
      <c r="J438" s="16" t="s">
        <v>708</v>
      </c>
      <c r="K438" s="49" t="s">
        <v>26</v>
      </c>
      <c r="L438" s="18">
        <v>15365.71</v>
      </c>
      <c r="M438" s="56">
        <v>320.12</v>
      </c>
      <c r="N438" s="52"/>
      <c r="O438" s="48"/>
      <c r="P438" s="48"/>
      <c r="Q438" s="48"/>
      <c r="R438" s="48"/>
      <c r="S438" s="48"/>
      <c r="T438" s="48"/>
      <c r="U438" s="48"/>
    </row>
    <row r="439" spans="1:21" s="15" customFormat="1" ht="48" customHeight="1" x14ac:dyDescent="0.2">
      <c r="A439" s="49" t="s">
        <v>1553</v>
      </c>
      <c r="B439" s="49" t="s">
        <v>1384</v>
      </c>
      <c r="C439" s="49" t="s">
        <v>1536</v>
      </c>
      <c r="D439" s="49">
        <v>5150016241</v>
      </c>
      <c r="E439" s="49" t="s">
        <v>1395</v>
      </c>
      <c r="F439" s="49" t="s">
        <v>1396</v>
      </c>
      <c r="G439" s="17">
        <v>42718</v>
      </c>
      <c r="H439" s="49" t="s">
        <v>1397</v>
      </c>
      <c r="I439" s="49" t="s">
        <v>24</v>
      </c>
      <c r="J439" s="16" t="s">
        <v>708</v>
      </c>
      <c r="K439" s="49" t="s">
        <v>26</v>
      </c>
      <c r="L439" s="18">
        <v>15365.71</v>
      </c>
      <c r="M439" s="56">
        <v>320.12</v>
      </c>
      <c r="N439" s="52"/>
      <c r="O439" s="48"/>
      <c r="P439" s="48"/>
      <c r="Q439" s="48"/>
      <c r="R439" s="48"/>
      <c r="S439" s="48"/>
      <c r="T439" s="48"/>
      <c r="U439" s="48"/>
    </row>
    <row r="440" spans="1:21" s="15" customFormat="1" ht="48" customHeight="1" x14ac:dyDescent="0.2">
      <c r="A440" s="49" t="s">
        <v>1553</v>
      </c>
      <c r="B440" s="49" t="s">
        <v>1384</v>
      </c>
      <c r="C440" s="49" t="s">
        <v>1537</v>
      </c>
      <c r="D440" s="49">
        <v>5150016242</v>
      </c>
      <c r="E440" s="49" t="s">
        <v>1395</v>
      </c>
      <c r="F440" s="49" t="s">
        <v>1396</v>
      </c>
      <c r="G440" s="17">
        <v>42718</v>
      </c>
      <c r="H440" s="49" t="s">
        <v>1397</v>
      </c>
      <c r="I440" s="49" t="s">
        <v>24</v>
      </c>
      <c r="J440" s="16" t="s">
        <v>708</v>
      </c>
      <c r="K440" s="49" t="s">
        <v>26</v>
      </c>
      <c r="L440" s="18">
        <v>15365.71</v>
      </c>
      <c r="M440" s="56">
        <v>320.12</v>
      </c>
      <c r="N440" s="52"/>
      <c r="O440" s="48"/>
      <c r="P440" s="48"/>
      <c r="Q440" s="48"/>
      <c r="R440" s="48"/>
      <c r="S440" s="48"/>
      <c r="T440" s="48"/>
      <c r="U440" s="48"/>
    </row>
    <row r="441" spans="1:21" s="15" customFormat="1" ht="48" customHeight="1" x14ac:dyDescent="0.2">
      <c r="A441" s="49" t="s">
        <v>1553</v>
      </c>
      <c r="B441" s="49" t="s">
        <v>1384</v>
      </c>
      <c r="C441" s="49" t="s">
        <v>1538</v>
      </c>
      <c r="D441" s="49">
        <v>5150016243</v>
      </c>
      <c r="E441" s="49" t="s">
        <v>1395</v>
      </c>
      <c r="F441" s="49" t="s">
        <v>1396</v>
      </c>
      <c r="G441" s="17">
        <v>42718</v>
      </c>
      <c r="H441" s="49" t="s">
        <v>1397</v>
      </c>
      <c r="I441" s="49" t="s">
        <v>24</v>
      </c>
      <c r="J441" s="16" t="s">
        <v>708</v>
      </c>
      <c r="K441" s="49" t="s">
        <v>26</v>
      </c>
      <c r="L441" s="18">
        <v>15365.71</v>
      </c>
      <c r="M441" s="56">
        <v>320.12</v>
      </c>
      <c r="N441" s="52"/>
      <c r="O441" s="48"/>
      <c r="P441" s="48"/>
      <c r="Q441" s="48"/>
      <c r="R441" s="48"/>
      <c r="S441" s="48"/>
      <c r="T441" s="48"/>
      <c r="U441" s="48"/>
    </row>
    <row r="442" spans="1:21" s="15" customFormat="1" ht="48" customHeight="1" x14ac:dyDescent="0.2">
      <c r="A442" s="49" t="s">
        <v>1553</v>
      </c>
      <c r="B442" s="49" t="s">
        <v>1384</v>
      </c>
      <c r="C442" s="49" t="s">
        <v>1539</v>
      </c>
      <c r="D442" s="49">
        <v>5150016244</v>
      </c>
      <c r="E442" s="49" t="s">
        <v>1395</v>
      </c>
      <c r="F442" s="49" t="s">
        <v>1396</v>
      </c>
      <c r="G442" s="17">
        <v>42718</v>
      </c>
      <c r="H442" s="49" t="s">
        <v>1397</v>
      </c>
      <c r="I442" s="49" t="s">
        <v>24</v>
      </c>
      <c r="J442" s="16" t="s">
        <v>708</v>
      </c>
      <c r="K442" s="49" t="s">
        <v>26</v>
      </c>
      <c r="L442" s="18">
        <v>15365.71</v>
      </c>
      <c r="M442" s="56">
        <v>320.12</v>
      </c>
      <c r="N442" s="52"/>
      <c r="O442" s="48"/>
      <c r="P442" s="48"/>
      <c r="Q442" s="48"/>
      <c r="R442" s="48"/>
      <c r="S442" s="48"/>
      <c r="T442" s="48"/>
      <c r="U442" s="48"/>
    </row>
    <row r="443" spans="1:21" s="15" customFormat="1" ht="48" customHeight="1" x14ac:dyDescent="0.2">
      <c r="A443" s="49" t="s">
        <v>1553</v>
      </c>
      <c r="B443" s="49" t="s">
        <v>1384</v>
      </c>
      <c r="C443" s="49" t="s">
        <v>1540</v>
      </c>
      <c r="D443" s="49">
        <v>5150016245</v>
      </c>
      <c r="E443" s="49" t="s">
        <v>1395</v>
      </c>
      <c r="F443" s="49" t="s">
        <v>1396</v>
      </c>
      <c r="G443" s="17">
        <v>42718</v>
      </c>
      <c r="H443" s="49" t="s">
        <v>1397</v>
      </c>
      <c r="I443" s="49" t="s">
        <v>24</v>
      </c>
      <c r="J443" s="16" t="s">
        <v>708</v>
      </c>
      <c r="K443" s="49" t="s">
        <v>26</v>
      </c>
      <c r="L443" s="18">
        <v>15365.71</v>
      </c>
      <c r="M443" s="56">
        <v>320.12</v>
      </c>
      <c r="N443" s="52"/>
      <c r="O443" s="48"/>
      <c r="P443" s="48"/>
      <c r="Q443" s="48"/>
      <c r="R443" s="48"/>
      <c r="S443" s="48"/>
      <c r="T443" s="48"/>
      <c r="U443" s="48"/>
    </row>
    <row r="444" spans="1:21" s="15" customFormat="1" ht="48" customHeight="1" x14ac:dyDescent="0.2">
      <c r="A444" s="49" t="s">
        <v>1553</v>
      </c>
      <c r="B444" s="49" t="s">
        <v>1384</v>
      </c>
      <c r="C444" s="49" t="s">
        <v>1541</v>
      </c>
      <c r="D444" s="49">
        <v>5150016246</v>
      </c>
      <c r="E444" s="49" t="s">
        <v>1395</v>
      </c>
      <c r="F444" s="49" t="s">
        <v>1396</v>
      </c>
      <c r="G444" s="17">
        <v>42718</v>
      </c>
      <c r="H444" s="49" t="s">
        <v>1397</v>
      </c>
      <c r="I444" s="49" t="s">
        <v>24</v>
      </c>
      <c r="J444" s="16" t="s">
        <v>708</v>
      </c>
      <c r="K444" s="49" t="s">
        <v>26</v>
      </c>
      <c r="L444" s="18">
        <v>15365.71</v>
      </c>
      <c r="M444" s="56">
        <v>320.12</v>
      </c>
      <c r="N444" s="52"/>
      <c r="O444" s="48"/>
      <c r="P444" s="48"/>
      <c r="Q444" s="48"/>
      <c r="R444" s="48"/>
      <c r="S444" s="48"/>
      <c r="T444" s="48"/>
      <c r="U444" s="48"/>
    </row>
    <row r="445" spans="1:21" s="15" customFormat="1" ht="48" customHeight="1" x14ac:dyDescent="0.2">
      <c r="A445" s="49" t="s">
        <v>1553</v>
      </c>
      <c r="B445" s="49" t="s">
        <v>1384</v>
      </c>
      <c r="C445" s="49" t="s">
        <v>1542</v>
      </c>
      <c r="D445" s="49">
        <v>5150016247</v>
      </c>
      <c r="E445" s="49" t="s">
        <v>1395</v>
      </c>
      <c r="F445" s="49" t="s">
        <v>1396</v>
      </c>
      <c r="G445" s="17">
        <v>42718</v>
      </c>
      <c r="H445" s="49" t="s">
        <v>1397</v>
      </c>
      <c r="I445" s="49" t="s">
        <v>24</v>
      </c>
      <c r="J445" s="16" t="s">
        <v>708</v>
      </c>
      <c r="K445" s="49" t="s">
        <v>26</v>
      </c>
      <c r="L445" s="18">
        <v>15365.71</v>
      </c>
      <c r="M445" s="56">
        <v>320.12</v>
      </c>
      <c r="N445" s="52"/>
      <c r="O445" s="48"/>
      <c r="P445" s="48"/>
      <c r="Q445" s="48"/>
      <c r="R445" s="48"/>
      <c r="S445" s="48"/>
      <c r="T445" s="48"/>
      <c r="U445" s="48"/>
    </row>
    <row r="446" spans="1:21" s="15" customFormat="1" ht="48" customHeight="1" x14ac:dyDescent="0.2">
      <c r="A446" s="49" t="s">
        <v>1553</v>
      </c>
      <c r="B446" s="49" t="s">
        <v>1384</v>
      </c>
      <c r="C446" s="49" t="s">
        <v>1543</v>
      </c>
      <c r="D446" s="49">
        <v>5150016248</v>
      </c>
      <c r="E446" s="49" t="s">
        <v>1395</v>
      </c>
      <c r="F446" s="49" t="s">
        <v>1396</v>
      </c>
      <c r="G446" s="17">
        <v>42718</v>
      </c>
      <c r="H446" s="49" t="s">
        <v>1397</v>
      </c>
      <c r="I446" s="49" t="s">
        <v>24</v>
      </c>
      <c r="J446" s="16" t="s">
        <v>708</v>
      </c>
      <c r="K446" s="49" t="s">
        <v>26</v>
      </c>
      <c r="L446" s="18">
        <v>15365.71</v>
      </c>
      <c r="M446" s="56">
        <v>320.12</v>
      </c>
      <c r="N446" s="52"/>
      <c r="O446" s="48"/>
      <c r="P446" s="48"/>
      <c r="Q446" s="48"/>
      <c r="R446" s="48"/>
      <c r="S446" s="48"/>
      <c r="T446" s="48"/>
      <c r="U446" s="48"/>
    </row>
    <row r="447" spans="1:21" s="15" customFormat="1" ht="48" customHeight="1" x14ac:dyDescent="0.2">
      <c r="A447" s="49" t="s">
        <v>1553</v>
      </c>
      <c r="B447" s="49" t="s">
        <v>1384</v>
      </c>
      <c r="C447" s="49" t="s">
        <v>1389</v>
      </c>
      <c r="D447" s="49">
        <v>5150018053</v>
      </c>
      <c r="E447" s="49" t="s">
        <v>1395</v>
      </c>
      <c r="F447" s="49" t="s">
        <v>1396</v>
      </c>
      <c r="G447" s="17">
        <v>42718</v>
      </c>
      <c r="H447" s="49" t="s">
        <v>191</v>
      </c>
      <c r="I447" s="49" t="s">
        <v>1544</v>
      </c>
      <c r="J447" s="16" t="s">
        <v>708</v>
      </c>
      <c r="K447" s="49" t="s">
        <v>26</v>
      </c>
      <c r="L447" s="18">
        <v>11976.99</v>
      </c>
      <c r="M447" s="56">
        <v>249.52</v>
      </c>
      <c r="N447" s="52"/>
      <c r="O447" s="48"/>
      <c r="P447" s="48"/>
      <c r="Q447" s="48"/>
      <c r="R447" s="48"/>
      <c r="S447" s="48"/>
      <c r="T447" s="48"/>
      <c r="U447" s="48"/>
    </row>
    <row r="448" spans="1:21" s="15" customFormat="1" ht="48" customHeight="1" x14ac:dyDescent="0.2">
      <c r="A448" s="49" t="s">
        <v>1553</v>
      </c>
      <c r="B448" s="49" t="s">
        <v>1384</v>
      </c>
      <c r="C448" s="49" t="s">
        <v>1389</v>
      </c>
      <c r="D448" s="49">
        <v>5150018054</v>
      </c>
      <c r="E448" s="49" t="s">
        <v>1395</v>
      </c>
      <c r="F448" s="49" t="s">
        <v>1396</v>
      </c>
      <c r="G448" s="17">
        <v>42718</v>
      </c>
      <c r="H448" s="49" t="s">
        <v>191</v>
      </c>
      <c r="I448" s="49" t="s">
        <v>1544</v>
      </c>
      <c r="J448" s="16" t="s">
        <v>708</v>
      </c>
      <c r="K448" s="49" t="s">
        <v>26</v>
      </c>
      <c r="L448" s="18">
        <v>11976.99</v>
      </c>
      <c r="M448" s="56">
        <v>249.52</v>
      </c>
      <c r="N448" s="52"/>
      <c r="O448" s="48"/>
      <c r="P448" s="48"/>
      <c r="Q448" s="48"/>
      <c r="R448" s="48"/>
      <c r="S448" s="48"/>
      <c r="T448" s="48"/>
      <c r="U448" s="48"/>
    </row>
    <row r="449" spans="1:21" s="15" customFormat="1" ht="48" customHeight="1" x14ac:dyDescent="0.2">
      <c r="A449" s="49" t="s">
        <v>1553</v>
      </c>
      <c r="B449" s="49" t="s">
        <v>1384</v>
      </c>
      <c r="C449" s="49" t="s">
        <v>1389</v>
      </c>
      <c r="D449" s="49">
        <v>5150018055</v>
      </c>
      <c r="E449" s="49" t="s">
        <v>1395</v>
      </c>
      <c r="F449" s="49" t="s">
        <v>1396</v>
      </c>
      <c r="G449" s="17">
        <v>42718</v>
      </c>
      <c r="H449" s="49" t="s">
        <v>191</v>
      </c>
      <c r="I449" s="49" t="s">
        <v>1544</v>
      </c>
      <c r="J449" s="16" t="s">
        <v>708</v>
      </c>
      <c r="K449" s="49" t="s">
        <v>26</v>
      </c>
      <c r="L449" s="18">
        <v>11976.99</v>
      </c>
      <c r="M449" s="56">
        <v>249.52</v>
      </c>
      <c r="N449" s="52"/>
      <c r="O449" s="48"/>
      <c r="P449" s="48"/>
      <c r="Q449" s="48"/>
      <c r="R449" s="48"/>
      <c r="S449" s="48"/>
      <c r="T449" s="48"/>
      <c r="U449" s="48"/>
    </row>
    <row r="450" spans="1:21" s="15" customFormat="1" ht="48" customHeight="1" x14ac:dyDescent="0.2">
      <c r="A450" s="49" t="s">
        <v>1553</v>
      </c>
      <c r="B450" s="49" t="s">
        <v>1384</v>
      </c>
      <c r="C450" s="49" t="s">
        <v>1389</v>
      </c>
      <c r="D450" s="49">
        <v>5150018056</v>
      </c>
      <c r="E450" s="49" t="s">
        <v>1395</v>
      </c>
      <c r="F450" s="49" t="s">
        <v>1396</v>
      </c>
      <c r="G450" s="17">
        <v>42718</v>
      </c>
      <c r="H450" s="49" t="s">
        <v>191</v>
      </c>
      <c r="I450" s="49" t="s">
        <v>1544</v>
      </c>
      <c r="J450" s="16" t="s">
        <v>708</v>
      </c>
      <c r="K450" s="49" t="s">
        <v>26</v>
      </c>
      <c r="L450" s="18">
        <v>11976.99</v>
      </c>
      <c r="M450" s="56">
        <v>249.52</v>
      </c>
      <c r="N450" s="52"/>
      <c r="O450" s="48"/>
      <c r="P450" s="48"/>
      <c r="Q450" s="48"/>
      <c r="R450" s="48"/>
      <c r="S450" s="48"/>
      <c r="T450" s="48"/>
      <c r="U450" s="48"/>
    </row>
    <row r="451" spans="1:21" s="15" customFormat="1" ht="48" customHeight="1" x14ac:dyDescent="0.2">
      <c r="A451" s="49" t="s">
        <v>1553</v>
      </c>
      <c r="B451" s="49" t="s">
        <v>1384</v>
      </c>
      <c r="C451" s="49" t="s">
        <v>1389</v>
      </c>
      <c r="D451" s="49">
        <v>5150018057</v>
      </c>
      <c r="E451" s="49" t="s">
        <v>1395</v>
      </c>
      <c r="F451" s="49" t="s">
        <v>1396</v>
      </c>
      <c r="G451" s="17">
        <v>42718</v>
      </c>
      <c r="H451" s="49" t="s">
        <v>191</v>
      </c>
      <c r="I451" s="49" t="s">
        <v>1544</v>
      </c>
      <c r="J451" s="16" t="s">
        <v>708</v>
      </c>
      <c r="K451" s="49" t="s">
        <v>26</v>
      </c>
      <c r="L451" s="18">
        <v>11976.99</v>
      </c>
      <c r="M451" s="56">
        <v>249.52</v>
      </c>
      <c r="N451" s="52"/>
      <c r="O451" s="48"/>
      <c r="P451" s="48"/>
      <c r="Q451" s="48"/>
      <c r="R451" s="48"/>
      <c r="S451" s="48"/>
      <c r="T451" s="48"/>
      <c r="U451" s="48"/>
    </row>
    <row r="452" spans="1:21" s="15" customFormat="1" ht="48" customHeight="1" x14ac:dyDescent="0.2">
      <c r="A452" s="49" t="s">
        <v>1553</v>
      </c>
      <c r="B452" s="49" t="s">
        <v>1384</v>
      </c>
      <c r="C452" s="49" t="s">
        <v>1389</v>
      </c>
      <c r="D452" s="49">
        <v>5150018058</v>
      </c>
      <c r="E452" s="49" t="s">
        <v>1395</v>
      </c>
      <c r="F452" s="49" t="s">
        <v>1396</v>
      </c>
      <c r="G452" s="17">
        <v>42718</v>
      </c>
      <c r="H452" s="49" t="s">
        <v>191</v>
      </c>
      <c r="I452" s="49" t="s">
        <v>1544</v>
      </c>
      <c r="J452" s="16" t="s">
        <v>708</v>
      </c>
      <c r="K452" s="49" t="s">
        <v>26</v>
      </c>
      <c r="L452" s="18">
        <v>11976.99</v>
      </c>
      <c r="M452" s="56">
        <v>249.52</v>
      </c>
      <c r="N452" s="52"/>
      <c r="O452" s="48"/>
      <c r="P452" s="48"/>
      <c r="Q452" s="48"/>
      <c r="R452" s="48"/>
      <c r="S452" s="48"/>
      <c r="T452" s="48"/>
      <c r="U452" s="48"/>
    </row>
    <row r="453" spans="1:21" s="15" customFormat="1" ht="48" customHeight="1" x14ac:dyDescent="0.2">
      <c r="A453" s="49" t="s">
        <v>1553</v>
      </c>
      <c r="B453" s="49" t="s">
        <v>1384</v>
      </c>
      <c r="C453" s="49" t="s">
        <v>1389</v>
      </c>
      <c r="D453" s="49">
        <v>5150018059</v>
      </c>
      <c r="E453" s="49" t="s">
        <v>1395</v>
      </c>
      <c r="F453" s="49" t="s">
        <v>1396</v>
      </c>
      <c r="G453" s="17">
        <v>42718</v>
      </c>
      <c r="H453" s="49" t="s">
        <v>191</v>
      </c>
      <c r="I453" s="49" t="s">
        <v>1544</v>
      </c>
      <c r="J453" s="16" t="s">
        <v>708</v>
      </c>
      <c r="K453" s="49" t="s">
        <v>26</v>
      </c>
      <c r="L453" s="18">
        <v>11976.99</v>
      </c>
      <c r="M453" s="56">
        <v>249.52</v>
      </c>
      <c r="N453" s="52"/>
      <c r="O453" s="48"/>
      <c r="P453" s="48"/>
      <c r="Q453" s="48"/>
      <c r="R453" s="48"/>
      <c r="S453" s="48"/>
      <c r="T453" s="48"/>
      <c r="U453" s="48"/>
    </row>
    <row r="454" spans="1:21" s="15" customFormat="1" ht="48" customHeight="1" x14ac:dyDescent="0.2">
      <c r="A454" s="49" t="s">
        <v>1553</v>
      </c>
      <c r="B454" s="49" t="s">
        <v>1384</v>
      </c>
      <c r="C454" s="49" t="s">
        <v>1389</v>
      </c>
      <c r="D454" s="49">
        <v>5150018060</v>
      </c>
      <c r="E454" s="49" t="s">
        <v>1395</v>
      </c>
      <c r="F454" s="49" t="s">
        <v>1396</v>
      </c>
      <c r="G454" s="17">
        <v>42718</v>
      </c>
      <c r="H454" s="49" t="s">
        <v>191</v>
      </c>
      <c r="I454" s="49" t="s">
        <v>1544</v>
      </c>
      <c r="J454" s="16" t="s">
        <v>708</v>
      </c>
      <c r="K454" s="49" t="s">
        <v>26</v>
      </c>
      <c r="L454" s="18">
        <v>11976.99</v>
      </c>
      <c r="M454" s="56">
        <v>249.52</v>
      </c>
      <c r="N454" s="52"/>
      <c r="O454" s="48"/>
      <c r="P454" s="48"/>
      <c r="Q454" s="48"/>
      <c r="R454" s="48"/>
      <c r="S454" s="48"/>
      <c r="T454" s="48"/>
      <c r="U454" s="48"/>
    </row>
    <row r="455" spans="1:21" s="15" customFormat="1" ht="48" customHeight="1" x14ac:dyDescent="0.2">
      <c r="A455" s="49" t="s">
        <v>1553</v>
      </c>
      <c r="B455" s="49" t="s">
        <v>1384</v>
      </c>
      <c r="C455" s="49" t="s">
        <v>1389</v>
      </c>
      <c r="D455" s="49">
        <v>5150018061</v>
      </c>
      <c r="E455" s="49" t="s">
        <v>1395</v>
      </c>
      <c r="F455" s="49" t="s">
        <v>1396</v>
      </c>
      <c r="G455" s="17">
        <v>42718</v>
      </c>
      <c r="H455" s="49" t="s">
        <v>191</v>
      </c>
      <c r="I455" s="49" t="s">
        <v>1544</v>
      </c>
      <c r="J455" s="16" t="s">
        <v>708</v>
      </c>
      <c r="K455" s="49" t="s">
        <v>26</v>
      </c>
      <c r="L455" s="18">
        <v>11976.99</v>
      </c>
      <c r="M455" s="56">
        <v>249.52</v>
      </c>
      <c r="N455" s="52"/>
      <c r="O455" s="48"/>
      <c r="P455" s="48"/>
      <c r="Q455" s="48"/>
      <c r="R455" s="48"/>
      <c r="S455" s="48"/>
      <c r="T455" s="48"/>
      <c r="U455" s="48"/>
    </row>
    <row r="456" spans="1:21" s="15" customFormat="1" ht="48" customHeight="1" x14ac:dyDescent="0.2">
      <c r="A456" s="49" t="s">
        <v>1553</v>
      </c>
      <c r="B456" s="49" t="s">
        <v>1384</v>
      </c>
      <c r="C456" s="49" t="s">
        <v>1389</v>
      </c>
      <c r="D456" s="49">
        <v>5150018062</v>
      </c>
      <c r="E456" s="49" t="s">
        <v>1395</v>
      </c>
      <c r="F456" s="49" t="s">
        <v>1396</v>
      </c>
      <c r="G456" s="17">
        <v>42718</v>
      </c>
      <c r="H456" s="49" t="s">
        <v>191</v>
      </c>
      <c r="I456" s="49" t="s">
        <v>1544</v>
      </c>
      <c r="J456" s="16" t="s">
        <v>708</v>
      </c>
      <c r="K456" s="49" t="s">
        <v>26</v>
      </c>
      <c r="L456" s="18">
        <v>11976.99</v>
      </c>
      <c r="M456" s="56">
        <v>249.52</v>
      </c>
      <c r="N456" s="52"/>
      <c r="O456" s="48"/>
      <c r="P456" s="48"/>
      <c r="Q456" s="48"/>
      <c r="R456" s="48"/>
      <c r="S456" s="48"/>
      <c r="T456" s="48"/>
      <c r="U456" s="48"/>
    </row>
    <row r="457" spans="1:21" s="15" customFormat="1" ht="48" customHeight="1" x14ac:dyDescent="0.2">
      <c r="A457" s="49" t="s">
        <v>1553</v>
      </c>
      <c r="B457" s="49" t="s">
        <v>1384</v>
      </c>
      <c r="C457" s="49" t="s">
        <v>1389</v>
      </c>
      <c r="D457" s="49">
        <v>5150018063</v>
      </c>
      <c r="E457" s="49" t="s">
        <v>1395</v>
      </c>
      <c r="F457" s="49" t="s">
        <v>1396</v>
      </c>
      <c r="G457" s="17">
        <v>42718</v>
      </c>
      <c r="H457" s="49" t="s">
        <v>191</v>
      </c>
      <c r="I457" s="49" t="s">
        <v>1544</v>
      </c>
      <c r="J457" s="16" t="s">
        <v>708</v>
      </c>
      <c r="K457" s="49" t="s">
        <v>26</v>
      </c>
      <c r="L457" s="18">
        <v>11976.99</v>
      </c>
      <c r="M457" s="56">
        <v>249.52</v>
      </c>
      <c r="N457" s="52"/>
      <c r="O457" s="48"/>
      <c r="P457" s="48"/>
      <c r="Q457" s="48"/>
      <c r="R457" s="48"/>
      <c r="S457" s="48"/>
      <c r="T457" s="48"/>
      <c r="U457" s="48"/>
    </row>
    <row r="458" spans="1:21" s="15" customFormat="1" ht="48" customHeight="1" x14ac:dyDescent="0.2">
      <c r="A458" s="49" t="s">
        <v>1553</v>
      </c>
      <c r="B458" s="49" t="s">
        <v>1384</v>
      </c>
      <c r="C458" s="49" t="s">
        <v>1389</v>
      </c>
      <c r="D458" s="49">
        <v>5150018064</v>
      </c>
      <c r="E458" s="49" t="s">
        <v>1395</v>
      </c>
      <c r="F458" s="49" t="s">
        <v>1396</v>
      </c>
      <c r="G458" s="17">
        <v>42718</v>
      </c>
      <c r="H458" s="49" t="s">
        <v>191</v>
      </c>
      <c r="I458" s="49" t="s">
        <v>1544</v>
      </c>
      <c r="J458" s="16" t="s">
        <v>708</v>
      </c>
      <c r="K458" s="49" t="s">
        <v>26</v>
      </c>
      <c r="L458" s="18">
        <v>11976.99</v>
      </c>
      <c r="M458" s="56">
        <v>249.52</v>
      </c>
      <c r="N458" s="52"/>
      <c r="O458" s="48"/>
      <c r="P458" s="48"/>
      <c r="Q458" s="48"/>
      <c r="R458" s="48"/>
      <c r="S458" s="48"/>
      <c r="T458" s="48"/>
      <c r="U458" s="48"/>
    </row>
    <row r="459" spans="1:21" s="15" customFormat="1" ht="48" customHeight="1" x14ac:dyDescent="0.2">
      <c r="A459" s="49" t="s">
        <v>1553</v>
      </c>
      <c r="B459" s="49" t="s">
        <v>1384</v>
      </c>
      <c r="C459" s="49" t="s">
        <v>1389</v>
      </c>
      <c r="D459" s="49">
        <v>5150018065</v>
      </c>
      <c r="E459" s="49" t="s">
        <v>1395</v>
      </c>
      <c r="F459" s="49" t="s">
        <v>1396</v>
      </c>
      <c r="G459" s="17">
        <v>42718</v>
      </c>
      <c r="H459" s="49" t="s">
        <v>191</v>
      </c>
      <c r="I459" s="49" t="s">
        <v>1544</v>
      </c>
      <c r="J459" s="16" t="s">
        <v>708</v>
      </c>
      <c r="K459" s="49" t="s">
        <v>26</v>
      </c>
      <c r="L459" s="18">
        <v>11976.99</v>
      </c>
      <c r="M459" s="56">
        <v>249.52</v>
      </c>
      <c r="N459" s="52"/>
      <c r="O459" s="48"/>
      <c r="P459" s="48"/>
      <c r="Q459" s="48"/>
      <c r="R459" s="48"/>
      <c r="S459" s="48"/>
      <c r="T459" s="48"/>
      <c r="U459" s="48"/>
    </row>
    <row r="460" spans="1:21" s="15" customFormat="1" ht="48" customHeight="1" x14ac:dyDescent="0.2">
      <c r="A460" s="49" t="s">
        <v>1553</v>
      </c>
      <c r="B460" s="49" t="s">
        <v>1384</v>
      </c>
      <c r="C460" s="49" t="s">
        <v>1389</v>
      </c>
      <c r="D460" s="49">
        <v>5150018066</v>
      </c>
      <c r="E460" s="49" t="s">
        <v>1395</v>
      </c>
      <c r="F460" s="49" t="s">
        <v>1396</v>
      </c>
      <c r="G460" s="17">
        <v>42718</v>
      </c>
      <c r="H460" s="49" t="s">
        <v>191</v>
      </c>
      <c r="I460" s="49" t="s">
        <v>1544</v>
      </c>
      <c r="J460" s="16" t="s">
        <v>708</v>
      </c>
      <c r="K460" s="49" t="s">
        <v>26</v>
      </c>
      <c r="L460" s="18">
        <v>11976.99</v>
      </c>
      <c r="M460" s="56">
        <v>249.52</v>
      </c>
      <c r="N460" s="52"/>
      <c r="O460" s="48"/>
      <c r="P460" s="48"/>
      <c r="Q460" s="48"/>
      <c r="R460" s="48"/>
      <c r="S460" s="48"/>
      <c r="T460" s="48"/>
      <c r="U460" s="48"/>
    </row>
    <row r="461" spans="1:21" s="15" customFormat="1" ht="48" customHeight="1" x14ac:dyDescent="0.2">
      <c r="A461" s="49" t="s">
        <v>1553</v>
      </c>
      <c r="B461" s="49" t="s">
        <v>1384</v>
      </c>
      <c r="C461" s="49" t="s">
        <v>1389</v>
      </c>
      <c r="D461" s="49">
        <v>5150018067</v>
      </c>
      <c r="E461" s="49" t="s">
        <v>1395</v>
      </c>
      <c r="F461" s="49" t="s">
        <v>1396</v>
      </c>
      <c r="G461" s="17">
        <v>42718</v>
      </c>
      <c r="H461" s="49" t="s">
        <v>191</v>
      </c>
      <c r="I461" s="49" t="s">
        <v>1544</v>
      </c>
      <c r="J461" s="16" t="s">
        <v>708</v>
      </c>
      <c r="K461" s="49" t="s">
        <v>26</v>
      </c>
      <c r="L461" s="18">
        <v>11976.99</v>
      </c>
      <c r="M461" s="56">
        <v>249.52</v>
      </c>
      <c r="N461" s="52"/>
      <c r="O461" s="48"/>
      <c r="P461" s="48"/>
      <c r="Q461" s="48"/>
      <c r="R461" s="48"/>
      <c r="S461" s="48"/>
      <c r="T461" s="48"/>
      <c r="U461" s="48"/>
    </row>
    <row r="462" spans="1:21" s="15" customFormat="1" ht="48" customHeight="1" x14ac:dyDescent="0.2">
      <c r="A462" s="49" t="s">
        <v>1553</v>
      </c>
      <c r="B462" s="49" t="s">
        <v>1384</v>
      </c>
      <c r="C462" s="49" t="s">
        <v>1389</v>
      </c>
      <c r="D462" s="49">
        <v>5150018068</v>
      </c>
      <c r="E462" s="49" t="s">
        <v>1395</v>
      </c>
      <c r="F462" s="49" t="s">
        <v>1396</v>
      </c>
      <c r="G462" s="17">
        <v>42718</v>
      </c>
      <c r="H462" s="49" t="s">
        <v>191</v>
      </c>
      <c r="I462" s="49" t="s">
        <v>1544</v>
      </c>
      <c r="J462" s="16" t="s">
        <v>708</v>
      </c>
      <c r="K462" s="49" t="s">
        <v>26</v>
      </c>
      <c r="L462" s="18">
        <v>11976.99</v>
      </c>
      <c r="M462" s="56">
        <v>249.52</v>
      </c>
      <c r="N462" s="52"/>
      <c r="O462" s="48"/>
      <c r="P462" s="48"/>
      <c r="Q462" s="48"/>
      <c r="R462" s="48"/>
      <c r="S462" s="48"/>
      <c r="T462" s="48"/>
      <c r="U462" s="48"/>
    </row>
    <row r="463" spans="1:21" s="15" customFormat="1" ht="48" customHeight="1" x14ac:dyDescent="0.2">
      <c r="A463" s="49" t="s">
        <v>1553</v>
      </c>
      <c r="B463" s="49" t="s">
        <v>1384</v>
      </c>
      <c r="C463" s="49" t="s">
        <v>1389</v>
      </c>
      <c r="D463" s="49">
        <v>5150018069</v>
      </c>
      <c r="E463" s="49" t="s">
        <v>1395</v>
      </c>
      <c r="F463" s="49" t="s">
        <v>1396</v>
      </c>
      <c r="G463" s="17">
        <v>42718</v>
      </c>
      <c r="H463" s="49" t="s">
        <v>191</v>
      </c>
      <c r="I463" s="49" t="s">
        <v>1544</v>
      </c>
      <c r="J463" s="16" t="s">
        <v>708</v>
      </c>
      <c r="K463" s="49" t="s">
        <v>26</v>
      </c>
      <c r="L463" s="18">
        <v>11976.99</v>
      </c>
      <c r="M463" s="56">
        <v>249.52</v>
      </c>
      <c r="N463" s="52"/>
      <c r="O463" s="48"/>
      <c r="P463" s="48"/>
      <c r="Q463" s="48"/>
      <c r="R463" s="48"/>
      <c r="S463" s="48"/>
      <c r="T463" s="48"/>
      <c r="U463" s="48"/>
    </row>
    <row r="464" spans="1:21" s="15" customFormat="1" ht="48" customHeight="1" x14ac:dyDescent="0.2">
      <c r="A464" s="49" t="s">
        <v>1553</v>
      </c>
      <c r="B464" s="49" t="s">
        <v>1384</v>
      </c>
      <c r="C464" s="49" t="s">
        <v>1389</v>
      </c>
      <c r="D464" s="49">
        <v>5150018070</v>
      </c>
      <c r="E464" s="49" t="s">
        <v>1395</v>
      </c>
      <c r="F464" s="49" t="s">
        <v>1396</v>
      </c>
      <c r="G464" s="17">
        <v>42718</v>
      </c>
      <c r="H464" s="49" t="s">
        <v>191</v>
      </c>
      <c r="I464" s="49" t="s">
        <v>1544</v>
      </c>
      <c r="J464" s="16" t="s">
        <v>708</v>
      </c>
      <c r="K464" s="49" t="s">
        <v>26</v>
      </c>
      <c r="L464" s="18">
        <v>11976.99</v>
      </c>
      <c r="M464" s="56">
        <v>249.52</v>
      </c>
      <c r="N464" s="52"/>
      <c r="O464" s="48"/>
      <c r="P464" s="48"/>
      <c r="Q464" s="48"/>
      <c r="R464" s="48"/>
      <c r="S464" s="48"/>
      <c r="T464" s="48"/>
      <c r="U464" s="48"/>
    </row>
    <row r="465" spans="1:21" s="15" customFormat="1" ht="48" customHeight="1" x14ac:dyDescent="0.2">
      <c r="A465" s="49" t="s">
        <v>1553</v>
      </c>
      <c r="B465" s="49" t="s">
        <v>1384</v>
      </c>
      <c r="C465" s="49" t="s">
        <v>1389</v>
      </c>
      <c r="D465" s="49">
        <v>5150018071</v>
      </c>
      <c r="E465" s="49" t="s">
        <v>1395</v>
      </c>
      <c r="F465" s="49" t="s">
        <v>1396</v>
      </c>
      <c r="G465" s="17">
        <v>42718</v>
      </c>
      <c r="H465" s="49" t="s">
        <v>191</v>
      </c>
      <c r="I465" s="49" t="s">
        <v>1544</v>
      </c>
      <c r="J465" s="16" t="s">
        <v>708</v>
      </c>
      <c r="K465" s="49" t="s">
        <v>26</v>
      </c>
      <c r="L465" s="18">
        <v>11976.99</v>
      </c>
      <c r="M465" s="56">
        <v>249.52</v>
      </c>
      <c r="N465" s="52"/>
      <c r="O465" s="48"/>
      <c r="P465" s="48"/>
      <c r="Q465" s="48"/>
      <c r="R465" s="48"/>
      <c r="S465" s="48"/>
      <c r="T465" s="48"/>
      <c r="U465" s="48"/>
    </row>
    <row r="466" spans="1:21" s="15" customFormat="1" ht="48" customHeight="1" x14ac:dyDescent="0.2">
      <c r="A466" s="49" t="s">
        <v>1553</v>
      </c>
      <c r="B466" s="49" t="s">
        <v>1384</v>
      </c>
      <c r="C466" s="49" t="s">
        <v>1389</v>
      </c>
      <c r="D466" s="49">
        <v>5150018072</v>
      </c>
      <c r="E466" s="49" t="s">
        <v>1395</v>
      </c>
      <c r="F466" s="49" t="s">
        <v>1396</v>
      </c>
      <c r="G466" s="17">
        <v>42718</v>
      </c>
      <c r="H466" s="49" t="s">
        <v>191</v>
      </c>
      <c r="I466" s="49" t="s">
        <v>1544</v>
      </c>
      <c r="J466" s="16" t="s">
        <v>708</v>
      </c>
      <c r="K466" s="49" t="s">
        <v>26</v>
      </c>
      <c r="L466" s="18">
        <v>11976.99</v>
      </c>
      <c r="M466" s="56">
        <v>249.52</v>
      </c>
      <c r="N466" s="52"/>
      <c r="O466" s="48"/>
      <c r="P466" s="48"/>
      <c r="Q466" s="48"/>
      <c r="R466" s="48"/>
      <c r="S466" s="48"/>
      <c r="T466" s="48"/>
      <c r="U466" s="48"/>
    </row>
    <row r="467" spans="1:21" s="15" customFormat="1" ht="48" customHeight="1" x14ac:dyDescent="0.2">
      <c r="A467" s="49" t="s">
        <v>1553</v>
      </c>
      <c r="B467" s="49" t="s">
        <v>1384</v>
      </c>
      <c r="C467" s="49" t="s">
        <v>1389</v>
      </c>
      <c r="D467" s="49">
        <v>5150018073</v>
      </c>
      <c r="E467" s="49" t="s">
        <v>1395</v>
      </c>
      <c r="F467" s="49" t="s">
        <v>1396</v>
      </c>
      <c r="G467" s="17">
        <v>42718</v>
      </c>
      <c r="H467" s="49" t="s">
        <v>191</v>
      </c>
      <c r="I467" s="49" t="s">
        <v>1544</v>
      </c>
      <c r="J467" s="16" t="s">
        <v>708</v>
      </c>
      <c r="K467" s="49" t="s">
        <v>26</v>
      </c>
      <c r="L467" s="18">
        <v>11976.99</v>
      </c>
      <c r="M467" s="56">
        <v>249.52</v>
      </c>
      <c r="N467" s="52"/>
      <c r="O467" s="48"/>
      <c r="P467" s="48"/>
      <c r="Q467" s="48"/>
      <c r="R467" s="48"/>
      <c r="S467" s="48"/>
      <c r="T467" s="48"/>
      <c r="U467" s="48"/>
    </row>
    <row r="468" spans="1:21" s="15" customFormat="1" ht="48" customHeight="1" x14ac:dyDescent="0.2">
      <c r="A468" s="49" t="s">
        <v>1553</v>
      </c>
      <c r="B468" s="49" t="s">
        <v>1384</v>
      </c>
      <c r="C468" s="49" t="s">
        <v>1389</v>
      </c>
      <c r="D468" s="49">
        <v>5150018074</v>
      </c>
      <c r="E468" s="49" t="s">
        <v>1395</v>
      </c>
      <c r="F468" s="49" t="s">
        <v>1396</v>
      </c>
      <c r="G468" s="17">
        <v>42718</v>
      </c>
      <c r="H468" s="49" t="s">
        <v>191</v>
      </c>
      <c r="I468" s="49" t="s">
        <v>1544</v>
      </c>
      <c r="J468" s="16" t="s">
        <v>708</v>
      </c>
      <c r="K468" s="49" t="s">
        <v>26</v>
      </c>
      <c r="L468" s="18">
        <v>11976.99</v>
      </c>
      <c r="M468" s="56">
        <v>249.52</v>
      </c>
      <c r="N468" s="52"/>
      <c r="O468" s="48"/>
      <c r="P468" s="48"/>
      <c r="Q468" s="48"/>
      <c r="R468" s="48"/>
      <c r="S468" s="48"/>
      <c r="T468" s="48"/>
      <c r="U468" s="48"/>
    </row>
    <row r="469" spans="1:21" s="15" customFormat="1" ht="48" customHeight="1" x14ac:dyDescent="0.2">
      <c r="A469" s="49" t="s">
        <v>1553</v>
      </c>
      <c r="B469" s="49" t="s">
        <v>1384</v>
      </c>
      <c r="C469" s="49" t="s">
        <v>1389</v>
      </c>
      <c r="D469" s="49">
        <v>5150018075</v>
      </c>
      <c r="E469" s="49" t="s">
        <v>1395</v>
      </c>
      <c r="F469" s="49" t="s">
        <v>1396</v>
      </c>
      <c r="G469" s="17">
        <v>42718</v>
      </c>
      <c r="H469" s="49" t="s">
        <v>191</v>
      </c>
      <c r="I469" s="49" t="s">
        <v>1544</v>
      </c>
      <c r="J469" s="16" t="s">
        <v>708</v>
      </c>
      <c r="K469" s="49" t="s">
        <v>26</v>
      </c>
      <c r="L469" s="18">
        <v>11976.99</v>
      </c>
      <c r="M469" s="56">
        <v>249.52</v>
      </c>
      <c r="N469" s="52"/>
      <c r="O469" s="48"/>
      <c r="P469" s="48"/>
      <c r="Q469" s="48"/>
      <c r="R469" s="48"/>
      <c r="S469" s="48"/>
      <c r="T469" s="48"/>
      <c r="U469" s="48"/>
    </row>
    <row r="470" spans="1:21" s="15" customFormat="1" ht="48" customHeight="1" x14ac:dyDescent="0.2">
      <c r="A470" s="49" t="s">
        <v>1553</v>
      </c>
      <c r="B470" s="49" t="s">
        <v>1384</v>
      </c>
      <c r="C470" s="49" t="s">
        <v>1389</v>
      </c>
      <c r="D470" s="49">
        <v>5150018076</v>
      </c>
      <c r="E470" s="49" t="s">
        <v>1395</v>
      </c>
      <c r="F470" s="49" t="s">
        <v>1396</v>
      </c>
      <c r="G470" s="17">
        <v>42718</v>
      </c>
      <c r="H470" s="49" t="s">
        <v>191</v>
      </c>
      <c r="I470" s="49" t="s">
        <v>1544</v>
      </c>
      <c r="J470" s="16" t="s">
        <v>708</v>
      </c>
      <c r="K470" s="49" t="s">
        <v>26</v>
      </c>
      <c r="L470" s="18">
        <v>11976.99</v>
      </c>
      <c r="M470" s="56">
        <v>249.52</v>
      </c>
      <c r="N470" s="52"/>
      <c r="O470" s="48"/>
      <c r="P470" s="48"/>
      <c r="Q470" s="48"/>
      <c r="R470" s="48"/>
      <c r="S470" s="48"/>
      <c r="T470" s="48"/>
      <c r="U470" s="48"/>
    </row>
    <row r="471" spans="1:21" s="15" customFormat="1" ht="48" customHeight="1" x14ac:dyDescent="0.2">
      <c r="A471" s="49" t="s">
        <v>1553</v>
      </c>
      <c r="B471" s="49" t="s">
        <v>1384</v>
      </c>
      <c r="C471" s="49" t="s">
        <v>1389</v>
      </c>
      <c r="D471" s="49">
        <v>5150018077</v>
      </c>
      <c r="E471" s="49" t="s">
        <v>1395</v>
      </c>
      <c r="F471" s="49" t="s">
        <v>1396</v>
      </c>
      <c r="G471" s="17">
        <v>42718</v>
      </c>
      <c r="H471" s="49" t="s">
        <v>191</v>
      </c>
      <c r="I471" s="49" t="s">
        <v>1544</v>
      </c>
      <c r="J471" s="16" t="s">
        <v>708</v>
      </c>
      <c r="K471" s="49" t="s">
        <v>26</v>
      </c>
      <c r="L471" s="18">
        <v>11976.99</v>
      </c>
      <c r="M471" s="56">
        <v>249.52</v>
      </c>
      <c r="N471" s="52"/>
      <c r="O471" s="48"/>
      <c r="P471" s="48"/>
      <c r="Q471" s="48"/>
      <c r="R471" s="48"/>
      <c r="S471" s="48"/>
      <c r="T471" s="48"/>
      <c r="U471" s="48"/>
    </row>
    <row r="472" spans="1:21" s="15" customFormat="1" ht="48" customHeight="1" x14ac:dyDescent="0.2">
      <c r="A472" s="49" t="s">
        <v>1553</v>
      </c>
      <c r="B472" s="49" t="s">
        <v>1384</v>
      </c>
      <c r="C472" s="49" t="s">
        <v>1389</v>
      </c>
      <c r="D472" s="49">
        <v>5150018078</v>
      </c>
      <c r="E472" s="49" t="s">
        <v>1395</v>
      </c>
      <c r="F472" s="49" t="s">
        <v>1396</v>
      </c>
      <c r="G472" s="17">
        <v>42718</v>
      </c>
      <c r="H472" s="49" t="s">
        <v>191</v>
      </c>
      <c r="I472" s="49" t="s">
        <v>1544</v>
      </c>
      <c r="J472" s="16" t="s">
        <v>708</v>
      </c>
      <c r="K472" s="49" t="s">
        <v>26</v>
      </c>
      <c r="L472" s="18">
        <v>11976.99</v>
      </c>
      <c r="M472" s="56">
        <v>249.52</v>
      </c>
      <c r="N472" s="52"/>
      <c r="O472" s="48"/>
      <c r="P472" s="48"/>
      <c r="Q472" s="48"/>
      <c r="R472" s="48"/>
      <c r="S472" s="48"/>
      <c r="T472" s="48"/>
      <c r="U472" s="48"/>
    </row>
    <row r="473" spans="1:21" s="15" customFormat="1" ht="48" customHeight="1" x14ac:dyDescent="0.2">
      <c r="A473" s="49" t="s">
        <v>1553</v>
      </c>
      <c r="B473" s="49" t="s">
        <v>1384</v>
      </c>
      <c r="C473" s="49" t="s">
        <v>1389</v>
      </c>
      <c r="D473" s="49">
        <v>5150018079</v>
      </c>
      <c r="E473" s="49" t="s">
        <v>1395</v>
      </c>
      <c r="F473" s="49" t="s">
        <v>1396</v>
      </c>
      <c r="G473" s="17">
        <v>42718</v>
      </c>
      <c r="H473" s="49" t="s">
        <v>191</v>
      </c>
      <c r="I473" s="49" t="s">
        <v>1544</v>
      </c>
      <c r="J473" s="16" t="s">
        <v>708</v>
      </c>
      <c r="K473" s="49" t="s">
        <v>26</v>
      </c>
      <c r="L473" s="18">
        <v>11976.99</v>
      </c>
      <c r="M473" s="56">
        <v>249.52</v>
      </c>
      <c r="N473" s="52"/>
      <c r="O473" s="48"/>
      <c r="P473" s="48"/>
      <c r="Q473" s="48"/>
      <c r="R473" s="48"/>
      <c r="S473" s="48"/>
      <c r="T473" s="48"/>
      <c r="U473" s="48"/>
    </row>
    <row r="474" spans="1:21" s="15" customFormat="1" ht="48" customHeight="1" x14ac:dyDescent="0.2">
      <c r="A474" s="49" t="s">
        <v>1553</v>
      </c>
      <c r="B474" s="49" t="s">
        <v>1384</v>
      </c>
      <c r="C474" s="49" t="s">
        <v>1389</v>
      </c>
      <c r="D474" s="49">
        <v>5150018080</v>
      </c>
      <c r="E474" s="49" t="s">
        <v>1395</v>
      </c>
      <c r="F474" s="49" t="s">
        <v>1396</v>
      </c>
      <c r="G474" s="17">
        <v>42718</v>
      </c>
      <c r="H474" s="49" t="s">
        <v>191</v>
      </c>
      <c r="I474" s="49" t="s">
        <v>1544</v>
      </c>
      <c r="J474" s="16" t="s">
        <v>708</v>
      </c>
      <c r="K474" s="49" t="s">
        <v>26</v>
      </c>
      <c r="L474" s="18">
        <v>11976.99</v>
      </c>
      <c r="M474" s="56">
        <v>249.52</v>
      </c>
      <c r="N474" s="52"/>
      <c r="O474" s="48"/>
      <c r="P474" s="48"/>
      <c r="Q474" s="48"/>
      <c r="R474" s="48"/>
      <c r="S474" s="48"/>
      <c r="T474" s="48"/>
      <c r="U474" s="48"/>
    </row>
    <row r="475" spans="1:21" s="15" customFormat="1" ht="48" customHeight="1" x14ac:dyDescent="0.2">
      <c r="A475" s="49" t="s">
        <v>1553</v>
      </c>
      <c r="B475" s="49" t="s">
        <v>1384</v>
      </c>
      <c r="C475" s="49" t="s">
        <v>1389</v>
      </c>
      <c r="D475" s="49">
        <v>5150018081</v>
      </c>
      <c r="E475" s="49" t="s">
        <v>1395</v>
      </c>
      <c r="F475" s="49" t="s">
        <v>1396</v>
      </c>
      <c r="G475" s="17">
        <v>42718</v>
      </c>
      <c r="H475" s="49" t="s">
        <v>191</v>
      </c>
      <c r="I475" s="49" t="s">
        <v>1544</v>
      </c>
      <c r="J475" s="16" t="s">
        <v>708</v>
      </c>
      <c r="K475" s="49" t="s">
        <v>26</v>
      </c>
      <c r="L475" s="18">
        <v>11976.99</v>
      </c>
      <c r="M475" s="56">
        <v>249.52</v>
      </c>
      <c r="N475" s="52"/>
      <c r="O475" s="48"/>
      <c r="P475" s="48"/>
      <c r="Q475" s="48"/>
      <c r="R475" s="48"/>
      <c r="S475" s="48"/>
      <c r="T475" s="48"/>
      <c r="U475" s="48"/>
    </row>
    <row r="476" spans="1:21" s="15" customFormat="1" ht="48" customHeight="1" x14ac:dyDescent="0.2">
      <c r="A476" s="49" t="s">
        <v>1553</v>
      </c>
      <c r="B476" s="49" t="s">
        <v>1384</v>
      </c>
      <c r="C476" s="49" t="s">
        <v>1389</v>
      </c>
      <c r="D476" s="49">
        <v>5150018082</v>
      </c>
      <c r="E476" s="49" t="s">
        <v>1395</v>
      </c>
      <c r="F476" s="49" t="s">
        <v>1396</v>
      </c>
      <c r="G476" s="17">
        <v>42718</v>
      </c>
      <c r="H476" s="49" t="s">
        <v>191</v>
      </c>
      <c r="I476" s="49" t="s">
        <v>1544</v>
      </c>
      <c r="J476" s="16" t="s">
        <v>708</v>
      </c>
      <c r="K476" s="49" t="s">
        <v>26</v>
      </c>
      <c r="L476" s="18">
        <v>11976.99</v>
      </c>
      <c r="M476" s="56">
        <v>249.52</v>
      </c>
      <c r="N476" s="52"/>
      <c r="O476" s="48"/>
      <c r="P476" s="48"/>
      <c r="Q476" s="48"/>
      <c r="R476" s="48"/>
      <c r="S476" s="48"/>
      <c r="T476" s="48"/>
      <c r="U476" s="48"/>
    </row>
    <row r="477" spans="1:21" s="15" customFormat="1" ht="48" customHeight="1" x14ac:dyDescent="0.2">
      <c r="A477" s="49" t="s">
        <v>1553</v>
      </c>
      <c r="B477" s="49" t="s">
        <v>1384</v>
      </c>
      <c r="C477" s="49" t="s">
        <v>1389</v>
      </c>
      <c r="D477" s="49">
        <v>5150018083</v>
      </c>
      <c r="E477" s="49" t="s">
        <v>1395</v>
      </c>
      <c r="F477" s="49" t="s">
        <v>1396</v>
      </c>
      <c r="G477" s="17">
        <v>42718</v>
      </c>
      <c r="H477" s="49" t="s">
        <v>191</v>
      </c>
      <c r="I477" s="49" t="s">
        <v>1544</v>
      </c>
      <c r="J477" s="16" t="s">
        <v>708</v>
      </c>
      <c r="K477" s="49" t="s">
        <v>26</v>
      </c>
      <c r="L477" s="18">
        <v>11976.99</v>
      </c>
      <c r="M477" s="56">
        <v>249.52</v>
      </c>
      <c r="N477" s="52"/>
      <c r="O477" s="48"/>
      <c r="P477" s="48"/>
      <c r="Q477" s="48"/>
      <c r="R477" s="48"/>
      <c r="S477" s="48"/>
      <c r="T477" s="48"/>
      <c r="U477" s="48"/>
    </row>
    <row r="478" spans="1:21" s="15" customFormat="1" ht="48" customHeight="1" x14ac:dyDescent="0.2">
      <c r="A478" s="49" t="s">
        <v>1553</v>
      </c>
      <c r="B478" s="49" t="s">
        <v>1384</v>
      </c>
      <c r="C478" s="49" t="s">
        <v>1389</v>
      </c>
      <c r="D478" s="49">
        <v>5150018084</v>
      </c>
      <c r="E478" s="49" t="s">
        <v>1395</v>
      </c>
      <c r="F478" s="49" t="s">
        <v>1396</v>
      </c>
      <c r="G478" s="17">
        <v>42718</v>
      </c>
      <c r="H478" s="49" t="s">
        <v>191</v>
      </c>
      <c r="I478" s="49" t="s">
        <v>1544</v>
      </c>
      <c r="J478" s="16" t="s">
        <v>708</v>
      </c>
      <c r="K478" s="49" t="s">
        <v>26</v>
      </c>
      <c r="L478" s="18">
        <v>11976.99</v>
      </c>
      <c r="M478" s="56">
        <v>249.52</v>
      </c>
      <c r="N478" s="52"/>
      <c r="O478" s="48"/>
      <c r="P478" s="48"/>
      <c r="Q478" s="48"/>
      <c r="R478" s="48"/>
      <c r="S478" s="48"/>
      <c r="T478" s="48"/>
      <c r="U478" s="48"/>
    </row>
    <row r="479" spans="1:21" s="15" customFormat="1" ht="48" customHeight="1" x14ac:dyDescent="0.2">
      <c r="A479" s="49" t="s">
        <v>1553</v>
      </c>
      <c r="B479" s="49" t="s">
        <v>1384</v>
      </c>
      <c r="C479" s="49" t="s">
        <v>1389</v>
      </c>
      <c r="D479" s="49">
        <v>5150018085</v>
      </c>
      <c r="E479" s="49" t="s">
        <v>1395</v>
      </c>
      <c r="F479" s="49" t="s">
        <v>1396</v>
      </c>
      <c r="G479" s="17">
        <v>42718</v>
      </c>
      <c r="H479" s="49" t="s">
        <v>191</v>
      </c>
      <c r="I479" s="49" t="s">
        <v>1544</v>
      </c>
      <c r="J479" s="16" t="s">
        <v>708</v>
      </c>
      <c r="K479" s="49" t="s">
        <v>26</v>
      </c>
      <c r="L479" s="18">
        <v>11976.99</v>
      </c>
      <c r="M479" s="56">
        <v>249.52</v>
      </c>
      <c r="N479" s="52"/>
      <c r="O479" s="48"/>
      <c r="P479" s="48"/>
      <c r="Q479" s="48"/>
      <c r="R479" s="48"/>
      <c r="S479" s="48"/>
      <c r="T479" s="48"/>
      <c r="U479" s="48"/>
    </row>
    <row r="480" spans="1:21" s="15" customFormat="1" ht="48" customHeight="1" x14ac:dyDescent="0.2">
      <c r="A480" s="49" t="s">
        <v>1553</v>
      </c>
      <c r="B480" s="49" t="s">
        <v>1384</v>
      </c>
      <c r="C480" s="49" t="s">
        <v>1389</v>
      </c>
      <c r="D480" s="49">
        <v>5150018086</v>
      </c>
      <c r="E480" s="49" t="s">
        <v>1395</v>
      </c>
      <c r="F480" s="49" t="s">
        <v>1396</v>
      </c>
      <c r="G480" s="17">
        <v>42718</v>
      </c>
      <c r="H480" s="49" t="s">
        <v>191</v>
      </c>
      <c r="I480" s="49" t="s">
        <v>1544</v>
      </c>
      <c r="J480" s="16" t="s">
        <v>708</v>
      </c>
      <c r="K480" s="49" t="s">
        <v>26</v>
      </c>
      <c r="L480" s="18">
        <v>11976.99</v>
      </c>
      <c r="M480" s="56">
        <v>249.52</v>
      </c>
      <c r="N480" s="52"/>
      <c r="O480" s="48"/>
      <c r="P480" s="48"/>
      <c r="Q480" s="48"/>
      <c r="R480" s="48"/>
      <c r="S480" s="48"/>
      <c r="T480" s="48"/>
      <c r="U480" s="48"/>
    </row>
    <row r="481" spans="1:21" s="15" customFormat="1" ht="48" customHeight="1" x14ac:dyDescent="0.2">
      <c r="A481" s="49" t="s">
        <v>1553</v>
      </c>
      <c r="B481" s="49" t="s">
        <v>1384</v>
      </c>
      <c r="C481" s="49" t="s">
        <v>1389</v>
      </c>
      <c r="D481" s="49">
        <v>5150018087</v>
      </c>
      <c r="E481" s="49" t="s">
        <v>1395</v>
      </c>
      <c r="F481" s="49" t="s">
        <v>1396</v>
      </c>
      <c r="G481" s="17">
        <v>42718</v>
      </c>
      <c r="H481" s="49" t="s">
        <v>191</v>
      </c>
      <c r="I481" s="49" t="s">
        <v>1544</v>
      </c>
      <c r="J481" s="16" t="s">
        <v>708</v>
      </c>
      <c r="K481" s="49" t="s">
        <v>26</v>
      </c>
      <c r="L481" s="18">
        <v>11976.99</v>
      </c>
      <c r="M481" s="56">
        <v>249.52</v>
      </c>
      <c r="N481" s="52"/>
      <c r="O481" s="48"/>
      <c r="P481" s="48"/>
      <c r="Q481" s="48"/>
      <c r="R481" s="48"/>
      <c r="S481" s="48"/>
      <c r="T481" s="48"/>
      <c r="U481" s="48"/>
    </row>
    <row r="482" spans="1:21" s="15" customFormat="1" ht="48" customHeight="1" x14ac:dyDescent="0.2">
      <c r="A482" s="49" t="s">
        <v>1553</v>
      </c>
      <c r="B482" s="49" t="s">
        <v>1384</v>
      </c>
      <c r="C482" s="49" t="s">
        <v>1389</v>
      </c>
      <c r="D482" s="49">
        <v>5150018088</v>
      </c>
      <c r="E482" s="49" t="s">
        <v>1395</v>
      </c>
      <c r="F482" s="49" t="s">
        <v>1396</v>
      </c>
      <c r="G482" s="17">
        <v>42718</v>
      </c>
      <c r="H482" s="49" t="s">
        <v>191</v>
      </c>
      <c r="I482" s="49" t="s">
        <v>1544</v>
      </c>
      <c r="J482" s="16" t="s">
        <v>708</v>
      </c>
      <c r="K482" s="49" t="s">
        <v>26</v>
      </c>
      <c r="L482" s="18">
        <v>11976.99</v>
      </c>
      <c r="M482" s="56">
        <v>249.52</v>
      </c>
      <c r="N482" s="52"/>
      <c r="O482" s="48"/>
      <c r="P482" s="48"/>
      <c r="Q482" s="48"/>
      <c r="R482" s="48"/>
      <c r="S482" s="48"/>
      <c r="T482" s="48"/>
      <c r="U482" s="48"/>
    </row>
    <row r="483" spans="1:21" s="15" customFormat="1" ht="48" customHeight="1" x14ac:dyDescent="0.2">
      <c r="A483" s="49" t="s">
        <v>1553</v>
      </c>
      <c r="B483" s="49" t="s">
        <v>1384</v>
      </c>
      <c r="C483" s="49" t="s">
        <v>1389</v>
      </c>
      <c r="D483" s="49">
        <v>5150018089</v>
      </c>
      <c r="E483" s="49" t="s">
        <v>1395</v>
      </c>
      <c r="F483" s="49" t="s">
        <v>1396</v>
      </c>
      <c r="G483" s="17">
        <v>42718</v>
      </c>
      <c r="H483" s="49" t="s">
        <v>191</v>
      </c>
      <c r="I483" s="49" t="s">
        <v>1544</v>
      </c>
      <c r="J483" s="16" t="s">
        <v>708</v>
      </c>
      <c r="K483" s="49" t="s">
        <v>26</v>
      </c>
      <c r="L483" s="18">
        <v>11976.99</v>
      </c>
      <c r="M483" s="56">
        <v>249.52</v>
      </c>
      <c r="N483" s="52"/>
      <c r="O483" s="48"/>
      <c r="P483" s="48"/>
      <c r="Q483" s="48"/>
      <c r="R483" s="48"/>
      <c r="S483" s="48"/>
      <c r="T483" s="48"/>
      <c r="U483" s="48"/>
    </row>
    <row r="484" spans="1:21" s="15" customFormat="1" ht="48" customHeight="1" x14ac:dyDescent="0.2">
      <c r="A484" s="49" t="s">
        <v>1553</v>
      </c>
      <c r="B484" s="49" t="s">
        <v>1384</v>
      </c>
      <c r="C484" s="49" t="s">
        <v>1389</v>
      </c>
      <c r="D484" s="49">
        <v>5150018090</v>
      </c>
      <c r="E484" s="49" t="s">
        <v>1395</v>
      </c>
      <c r="F484" s="49" t="s">
        <v>1396</v>
      </c>
      <c r="G484" s="17">
        <v>42718</v>
      </c>
      <c r="H484" s="49" t="s">
        <v>191</v>
      </c>
      <c r="I484" s="49" t="s">
        <v>1544</v>
      </c>
      <c r="J484" s="16" t="s">
        <v>708</v>
      </c>
      <c r="K484" s="49" t="s">
        <v>26</v>
      </c>
      <c r="L484" s="18">
        <v>11976.99</v>
      </c>
      <c r="M484" s="56">
        <v>249.52</v>
      </c>
      <c r="N484" s="52"/>
      <c r="O484" s="48"/>
      <c r="P484" s="48"/>
      <c r="Q484" s="48"/>
      <c r="R484" s="48"/>
      <c r="S484" s="48"/>
      <c r="T484" s="48"/>
      <c r="U484" s="48"/>
    </row>
    <row r="485" spans="1:21" s="15" customFormat="1" ht="48" customHeight="1" x14ac:dyDescent="0.2">
      <c r="A485" s="49" t="s">
        <v>1553</v>
      </c>
      <c r="B485" s="49" t="s">
        <v>1384</v>
      </c>
      <c r="C485" s="49" t="s">
        <v>1389</v>
      </c>
      <c r="D485" s="49">
        <v>5150018091</v>
      </c>
      <c r="E485" s="49" t="s">
        <v>1395</v>
      </c>
      <c r="F485" s="49" t="s">
        <v>1396</v>
      </c>
      <c r="G485" s="17">
        <v>42718</v>
      </c>
      <c r="H485" s="49" t="s">
        <v>191</v>
      </c>
      <c r="I485" s="49" t="s">
        <v>1544</v>
      </c>
      <c r="J485" s="16" t="s">
        <v>708</v>
      </c>
      <c r="K485" s="49" t="s">
        <v>26</v>
      </c>
      <c r="L485" s="18">
        <v>11976.99</v>
      </c>
      <c r="M485" s="56">
        <v>249.52</v>
      </c>
      <c r="N485" s="52"/>
      <c r="O485" s="48"/>
      <c r="P485" s="48"/>
      <c r="Q485" s="48"/>
      <c r="R485" s="48"/>
      <c r="S485" s="48"/>
      <c r="T485" s="48"/>
      <c r="U485" s="48"/>
    </row>
    <row r="486" spans="1:21" s="15" customFormat="1" ht="48" customHeight="1" x14ac:dyDescent="0.2">
      <c r="A486" s="49" t="s">
        <v>1553</v>
      </c>
      <c r="B486" s="49" t="s">
        <v>1384</v>
      </c>
      <c r="C486" s="49" t="s">
        <v>1389</v>
      </c>
      <c r="D486" s="49">
        <v>5150018092</v>
      </c>
      <c r="E486" s="49" t="s">
        <v>1395</v>
      </c>
      <c r="F486" s="49" t="s">
        <v>1396</v>
      </c>
      <c r="G486" s="17">
        <v>42718</v>
      </c>
      <c r="H486" s="49" t="s">
        <v>191</v>
      </c>
      <c r="I486" s="49" t="s">
        <v>1544</v>
      </c>
      <c r="J486" s="16" t="s">
        <v>708</v>
      </c>
      <c r="K486" s="49" t="s">
        <v>26</v>
      </c>
      <c r="L486" s="18">
        <v>11976.99</v>
      </c>
      <c r="M486" s="56">
        <v>249.52</v>
      </c>
      <c r="N486" s="52"/>
      <c r="O486" s="48"/>
      <c r="P486" s="48"/>
      <c r="Q486" s="48"/>
      <c r="R486" s="48"/>
      <c r="S486" s="48"/>
      <c r="T486" s="48"/>
      <c r="U486" s="48"/>
    </row>
    <row r="487" spans="1:21" s="15" customFormat="1" ht="48" customHeight="1" x14ac:dyDescent="0.2">
      <c r="A487" s="49" t="s">
        <v>1553</v>
      </c>
      <c r="B487" s="49" t="s">
        <v>1384</v>
      </c>
      <c r="C487" s="49" t="s">
        <v>1389</v>
      </c>
      <c r="D487" s="49">
        <v>5150018093</v>
      </c>
      <c r="E487" s="49" t="s">
        <v>1395</v>
      </c>
      <c r="F487" s="49" t="s">
        <v>1396</v>
      </c>
      <c r="G487" s="17">
        <v>42718</v>
      </c>
      <c r="H487" s="49" t="s">
        <v>191</v>
      </c>
      <c r="I487" s="49" t="s">
        <v>1544</v>
      </c>
      <c r="J487" s="16" t="s">
        <v>708</v>
      </c>
      <c r="K487" s="49" t="s">
        <v>26</v>
      </c>
      <c r="L487" s="18">
        <v>11976.99</v>
      </c>
      <c r="M487" s="56">
        <v>249.52</v>
      </c>
      <c r="N487" s="52"/>
      <c r="O487" s="48"/>
      <c r="P487" s="48"/>
      <c r="Q487" s="48"/>
      <c r="R487" s="48"/>
      <c r="S487" s="48"/>
      <c r="T487" s="48"/>
      <c r="U487" s="48"/>
    </row>
    <row r="488" spans="1:21" s="15" customFormat="1" ht="48" customHeight="1" x14ac:dyDescent="0.2">
      <c r="A488" s="49" t="s">
        <v>1553</v>
      </c>
      <c r="B488" s="49" t="s">
        <v>1384</v>
      </c>
      <c r="C488" s="49" t="s">
        <v>1389</v>
      </c>
      <c r="D488" s="49">
        <v>5150018094</v>
      </c>
      <c r="E488" s="49" t="s">
        <v>1395</v>
      </c>
      <c r="F488" s="49" t="s">
        <v>1396</v>
      </c>
      <c r="G488" s="17">
        <v>42718</v>
      </c>
      <c r="H488" s="49" t="s">
        <v>191</v>
      </c>
      <c r="I488" s="49" t="s">
        <v>1544</v>
      </c>
      <c r="J488" s="16" t="s">
        <v>708</v>
      </c>
      <c r="K488" s="49" t="s">
        <v>26</v>
      </c>
      <c r="L488" s="18">
        <v>11976.99</v>
      </c>
      <c r="M488" s="56">
        <v>249.52</v>
      </c>
      <c r="N488" s="52"/>
      <c r="O488" s="48"/>
      <c r="P488" s="48"/>
      <c r="Q488" s="48"/>
      <c r="R488" s="48"/>
      <c r="S488" s="48"/>
      <c r="T488" s="48"/>
      <c r="U488" s="48"/>
    </row>
    <row r="489" spans="1:21" s="15" customFormat="1" ht="48" customHeight="1" x14ac:dyDescent="0.2">
      <c r="A489" s="49" t="s">
        <v>1553</v>
      </c>
      <c r="B489" s="49" t="s">
        <v>1384</v>
      </c>
      <c r="C489" s="49" t="s">
        <v>1389</v>
      </c>
      <c r="D489" s="49">
        <v>5150018095</v>
      </c>
      <c r="E489" s="49" t="s">
        <v>1395</v>
      </c>
      <c r="F489" s="49" t="s">
        <v>1396</v>
      </c>
      <c r="G489" s="17">
        <v>42718</v>
      </c>
      <c r="H489" s="49" t="s">
        <v>191</v>
      </c>
      <c r="I489" s="49" t="s">
        <v>1544</v>
      </c>
      <c r="J489" s="16" t="s">
        <v>708</v>
      </c>
      <c r="K489" s="49" t="s">
        <v>26</v>
      </c>
      <c r="L489" s="18">
        <v>11976.99</v>
      </c>
      <c r="M489" s="56">
        <v>249.52</v>
      </c>
      <c r="N489" s="52"/>
      <c r="O489" s="48"/>
      <c r="P489" s="48"/>
      <c r="Q489" s="48"/>
      <c r="R489" s="48"/>
      <c r="S489" s="48"/>
      <c r="T489" s="48"/>
      <c r="U489" s="48"/>
    </row>
    <row r="490" spans="1:21" s="15" customFormat="1" ht="48" customHeight="1" x14ac:dyDescent="0.2">
      <c r="A490" s="49" t="s">
        <v>1553</v>
      </c>
      <c r="B490" s="49" t="s">
        <v>1384</v>
      </c>
      <c r="C490" s="49" t="s">
        <v>1389</v>
      </c>
      <c r="D490" s="49">
        <v>5150018096</v>
      </c>
      <c r="E490" s="49" t="s">
        <v>1395</v>
      </c>
      <c r="F490" s="49" t="s">
        <v>1396</v>
      </c>
      <c r="G490" s="17">
        <v>42718</v>
      </c>
      <c r="H490" s="49" t="s">
        <v>191</v>
      </c>
      <c r="I490" s="49" t="s">
        <v>1544</v>
      </c>
      <c r="J490" s="16" t="s">
        <v>708</v>
      </c>
      <c r="K490" s="49" t="s">
        <v>26</v>
      </c>
      <c r="L490" s="18">
        <v>11976.99</v>
      </c>
      <c r="M490" s="56">
        <v>249.52</v>
      </c>
      <c r="N490" s="52"/>
      <c r="O490" s="48"/>
      <c r="P490" s="48"/>
      <c r="Q490" s="48"/>
      <c r="R490" s="48"/>
      <c r="S490" s="48"/>
      <c r="T490" s="48"/>
      <c r="U490" s="48"/>
    </row>
    <row r="491" spans="1:21" s="15" customFormat="1" ht="48" customHeight="1" x14ac:dyDescent="0.2">
      <c r="A491" s="49" t="s">
        <v>1553</v>
      </c>
      <c r="B491" s="49" t="s">
        <v>1384</v>
      </c>
      <c r="C491" s="49" t="s">
        <v>1389</v>
      </c>
      <c r="D491" s="49">
        <v>5150018097</v>
      </c>
      <c r="E491" s="49" t="s">
        <v>1395</v>
      </c>
      <c r="F491" s="49" t="s">
        <v>1396</v>
      </c>
      <c r="G491" s="17">
        <v>42718</v>
      </c>
      <c r="H491" s="49" t="s">
        <v>191</v>
      </c>
      <c r="I491" s="49" t="s">
        <v>1544</v>
      </c>
      <c r="J491" s="16" t="s">
        <v>708</v>
      </c>
      <c r="K491" s="49" t="s">
        <v>26</v>
      </c>
      <c r="L491" s="18">
        <v>11976.99</v>
      </c>
      <c r="M491" s="56">
        <v>249.52</v>
      </c>
      <c r="N491" s="52"/>
      <c r="O491" s="48"/>
      <c r="P491" s="48"/>
      <c r="Q491" s="48"/>
      <c r="R491" s="48"/>
      <c r="S491" s="48"/>
      <c r="T491" s="48"/>
      <c r="U491" s="48"/>
    </row>
    <row r="492" spans="1:21" s="15" customFormat="1" ht="48" customHeight="1" x14ac:dyDescent="0.2">
      <c r="A492" s="49" t="s">
        <v>1553</v>
      </c>
      <c r="B492" s="49" t="s">
        <v>1384</v>
      </c>
      <c r="C492" s="49" t="s">
        <v>1389</v>
      </c>
      <c r="D492" s="49">
        <v>5150018098</v>
      </c>
      <c r="E492" s="49" t="s">
        <v>1395</v>
      </c>
      <c r="F492" s="49" t="s">
        <v>1396</v>
      </c>
      <c r="G492" s="17">
        <v>42718</v>
      </c>
      <c r="H492" s="49" t="s">
        <v>191</v>
      </c>
      <c r="I492" s="49" t="s">
        <v>1544</v>
      </c>
      <c r="J492" s="16" t="s">
        <v>708</v>
      </c>
      <c r="K492" s="49" t="s">
        <v>26</v>
      </c>
      <c r="L492" s="18">
        <v>11976.99</v>
      </c>
      <c r="M492" s="56">
        <v>249.52</v>
      </c>
      <c r="N492" s="52"/>
      <c r="O492" s="48"/>
      <c r="P492" s="48"/>
      <c r="Q492" s="48"/>
      <c r="R492" s="48"/>
      <c r="S492" s="48"/>
      <c r="T492" s="48"/>
      <c r="U492" s="48"/>
    </row>
    <row r="493" spans="1:21" s="15" customFormat="1" ht="48" customHeight="1" x14ac:dyDescent="0.2">
      <c r="A493" s="49" t="s">
        <v>1553</v>
      </c>
      <c r="B493" s="49" t="s">
        <v>1384</v>
      </c>
      <c r="C493" s="49" t="s">
        <v>1389</v>
      </c>
      <c r="D493" s="49">
        <v>5150018099</v>
      </c>
      <c r="E493" s="49" t="s">
        <v>1395</v>
      </c>
      <c r="F493" s="49" t="s">
        <v>1396</v>
      </c>
      <c r="G493" s="17">
        <v>42718</v>
      </c>
      <c r="H493" s="49" t="s">
        <v>191</v>
      </c>
      <c r="I493" s="49" t="s">
        <v>1544</v>
      </c>
      <c r="J493" s="16" t="s">
        <v>708</v>
      </c>
      <c r="K493" s="49" t="s">
        <v>26</v>
      </c>
      <c r="L493" s="18">
        <v>11976.99</v>
      </c>
      <c r="M493" s="56">
        <v>249.52</v>
      </c>
      <c r="N493" s="52"/>
      <c r="O493" s="48"/>
      <c r="P493" s="48"/>
      <c r="Q493" s="48"/>
      <c r="R493" s="48"/>
      <c r="S493" s="48"/>
      <c r="T493" s="48"/>
      <c r="U493" s="48"/>
    </row>
    <row r="494" spans="1:21" s="15" customFormat="1" ht="48" customHeight="1" x14ac:dyDescent="0.2">
      <c r="A494" s="49" t="s">
        <v>1553</v>
      </c>
      <c r="B494" s="49" t="s">
        <v>1384</v>
      </c>
      <c r="C494" s="49" t="s">
        <v>1389</v>
      </c>
      <c r="D494" s="49">
        <v>5150018100</v>
      </c>
      <c r="E494" s="49" t="s">
        <v>1395</v>
      </c>
      <c r="F494" s="49" t="s">
        <v>1396</v>
      </c>
      <c r="G494" s="17">
        <v>42718</v>
      </c>
      <c r="H494" s="49" t="s">
        <v>191</v>
      </c>
      <c r="I494" s="49" t="s">
        <v>1544</v>
      </c>
      <c r="J494" s="16" t="s">
        <v>708</v>
      </c>
      <c r="K494" s="49" t="s">
        <v>26</v>
      </c>
      <c r="L494" s="18">
        <v>11976.99</v>
      </c>
      <c r="M494" s="56">
        <v>249.52</v>
      </c>
      <c r="N494" s="52"/>
      <c r="O494" s="48"/>
      <c r="P494" s="48"/>
      <c r="Q494" s="48"/>
      <c r="R494" s="48"/>
      <c r="S494" s="48"/>
      <c r="T494" s="48"/>
      <c r="U494" s="48"/>
    </row>
    <row r="495" spans="1:21" s="15" customFormat="1" ht="48" customHeight="1" x14ac:dyDescent="0.2">
      <c r="A495" s="49" t="s">
        <v>1553</v>
      </c>
      <c r="B495" s="49" t="s">
        <v>1384</v>
      </c>
      <c r="C495" s="49" t="s">
        <v>1389</v>
      </c>
      <c r="D495" s="49">
        <v>5150018101</v>
      </c>
      <c r="E495" s="49" t="s">
        <v>1395</v>
      </c>
      <c r="F495" s="49" t="s">
        <v>1396</v>
      </c>
      <c r="G495" s="17">
        <v>42718</v>
      </c>
      <c r="H495" s="49" t="s">
        <v>191</v>
      </c>
      <c r="I495" s="49" t="s">
        <v>1544</v>
      </c>
      <c r="J495" s="16" t="s">
        <v>708</v>
      </c>
      <c r="K495" s="49" t="s">
        <v>26</v>
      </c>
      <c r="L495" s="18">
        <v>11976.99</v>
      </c>
      <c r="M495" s="56">
        <v>249.52</v>
      </c>
      <c r="N495" s="52"/>
      <c r="O495" s="48"/>
      <c r="P495" s="48"/>
      <c r="Q495" s="48"/>
      <c r="R495" s="48"/>
      <c r="S495" s="48"/>
      <c r="T495" s="48"/>
      <c r="U495" s="48"/>
    </row>
    <row r="496" spans="1:21" s="15" customFormat="1" ht="48" customHeight="1" x14ac:dyDescent="0.2">
      <c r="A496" s="49" t="s">
        <v>1553</v>
      </c>
      <c r="B496" s="49" t="s">
        <v>1384</v>
      </c>
      <c r="C496" s="49" t="s">
        <v>1389</v>
      </c>
      <c r="D496" s="49">
        <v>5150018102</v>
      </c>
      <c r="E496" s="49" t="s">
        <v>1395</v>
      </c>
      <c r="F496" s="49" t="s">
        <v>1396</v>
      </c>
      <c r="G496" s="17">
        <v>42718</v>
      </c>
      <c r="H496" s="49" t="s">
        <v>191</v>
      </c>
      <c r="I496" s="49" t="s">
        <v>1544</v>
      </c>
      <c r="J496" s="16" t="s">
        <v>708</v>
      </c>
      <c r="K496" s="49" t="s">
        <v>26</v>
      </c>
      <c r="L496" s="18">
        <v>11976.99</v>
      </c>
      <c r="M496" s="56">
        <v>249.52</v>
      </c>
      <c r="N496" s="52"/>
      <c r="O496" s="48"/>
      <c r="P496" s="48"/>
      <c r="Q496" s="48"/>
      <c r="R496" s="48"/>
      <c r="S496" s="48"/>
      <c r="T496" s="48"/>
      <c r="U496" s="48"/>
    </row>
    <row r="497" spans="1:21" s="15" customFormat="1" ht="48" customHeight="1" x14ac:dyDescent="0.2">
      <c r="A497" s="49" t="s">
        <v>1553</v>
      </c>
      <c r="B497" s="49" t="s">
        <v>1384</v>
      </c>
      <c r="C497" s="49" t="s">
        <v>1389</v>
      </c>
      <c r="D497" s="49">
        <v>5150018103</v>
      </c>
      <c r="E497" s="49" t="s">
        <v>1395</v>
      </c>
      <c r="F497" s="49" t="s">
        <v>1396</v>
      </c>
      <c r="G497" s="17">
        <v>42718</v>
      </c>
      <c r="H497" s="49" t="s">
        <v>191</v>
      </c>
      <c r="I497" s="49" t="s">
        <v>1544</v>
      </c>
      <c r="J497" s="16" t="s">
        <v>708</v>
      </c>
      <c r="K497" s="49" t="s">
        <v>26</v>
      </c>
      <c r="L497" s="18">
        <v>11976.99</v>
      </c>
      <c r="M497" s="56">
        <v>249.52</v>
      </c>
      <c r="N497" s="52"/>
      <c r="O497" s="48"/>
      <c r="P497" s="48"/>
      <c r="Q497" s="48"/>
      <c r="R497" s="48"/>
      <c r="S497" s="48"/>
      <c r="T497" s="48"/>
      <c r="U497" s="48"/>
    </row>
    <row r="498" spans="1:21" s="15" customFormat="1" ht="48" customHeight="1" x14ac:dyDescent="0.2">
      <c r="A498" s="49" t="s">
        <v>1553</v>
      </c>
      <c r="B498" s="49" t="s">
        <v>1384</v>
      </c>
      <c r="C498" s="49" t="s">
        <v>1389</v>
      </c>
      <c r="D498" s="49">
        <v>5150018104</v>
      </c>
      <c r="E498" s="49" t="s">
        <v>1395</v>
      </c>
      <c r="F498" s="49" t="s">
        <v>1396</v>
      </c>
      <c r="G498" s="17">
        <v>42718</v>
      </c>
      <c r="H498" s="49" t="s">
        <v>191</v>
      </c>
      <c r="I498" s="49" t="s">
        <v>1544</v>
      </c>
      <c r="J498" s="16" t="s">
        <v>708</v>
      </c>
      <c r="K498" s="49" t="s">
        <v>26</v>
      </c>
      <c r="L498" s="18">
        <v>11976.99</v>
      </c>
      <c r="M498" s="56">
        <v>249.52</v>
      </c>
      <c r="N498" s="52"/>
      <c r="O498" s="48"/>
      <c r="P498" s="48"/>
      <c r="Q498" s="48"/>
      <c r="R498" s="48"/>
      <c r="S498" s="48"/>
      <c r="T498" s="48"/>
      <c r="U498" s="48"/>
    </row>
    <row r="499" spans="1:21" s="15" customFormat="1" ht="48" customHeight="1" x14ac:dyDescent="0.2">
      <c r="A499" s="49" t="s">
        <v>1553</v>
      </c>
      <c r="B499" s="49" t="s">
        <v>1384</v>
      </c>
      <c r="C499" s="49" t="s">
        <v>1389</v>
      </c>
      <c r="D499" s="49">
        <v>5150018105</v>
      </c>
      <c r="E499" s="49" t="s">
        <v>1395</v>
      </c>
      <c r="F499" s="49" t="s">
        <v>1396</v>
      </c>
      <c r="G499" s="17">
        <v>42718</v>
      </c>
      <c r="H499" s="49" t="s">
        <v>191</v>
      </c>
      <c r="I499" s="49" t="s">
        <v>1544</v>
      </c>
      <c r="J499" s="16" t="s">
        <v>708</v>
      </c>
      <c r="K499" s="49" t="s">
        <v>26</v>
      </c>
      <c r="L499" s="18">
        <v>11976.99</v>
      </c>
      <c r="M499" s="56">
        <v>249.52</v>
      </c>
      <c r="N499" s="52"/>
      <c r="O499" s="48"/>
      <c r="P499" s="48"/>
      <c r="Q499" s="48"/>
      <c r="R499" s="48"/>
      <c r="S499" s="48"/>
      <c r="T499" s="48"/>
      <c r="U499" s="48"/>
    </row>
    <row r="500" spans="1:21" s="15" customFormat="1" ht="48" customHeight="1" x14ac:dyDescent="0.2">
      <c r="A500" s="49" t="s">
        <v>1553</v>
      </c>
      <c r="B500" s="49" t="s">
        <v>1384</v>
      </c>
      <c r="C500" s="49" t="s">
        <v>1389</v>
      </c>
      <c r="D500" s="49">
        <v>5150018106</v>
      </c>
      <c r="E500" s="49" t="s">
        <v>1395</v>
      </c>
      <c r="F500" s="49" t="s">
        <v>1396</v>
      </c>
      <c r="G500" s="17">
        <v>42718</v>
      </c>
      <c r="H500" s="49" t="s">
        <v>191</v>
      </c>
      <c r="I500" s="49" t="s">
        <v>1544</v>
      </c>
      <c r="J500" s="16" t="s">
        <v>708</v>
      </c>
      <c r="K500" s="49" t="s">
        <v>26</v>
      </c>
      <c r="L500" s="18">
        <v>11976.99</v>
      </c>
      <c r="M500" s="56">
        <v>249.52</v>
      </c>
      <c r="N500" s="52"/>
      <c r="O500" s="48"/>
      <c r="P500" s="48"/>
      <c r="Q500" s="48"/>
      <c r="R500" s="48"/>
      <c r="S500" s="48"/>
      <c r="T500" s="48"/>
      <c r="U500" s="48"/>
    </row>
    <row r="501" spans="1:21" s="15" customFormat="1" ht="48" customHeight="1" x14ac:dyDescent="0.2">
      <c r="A501" s="49" t="s">
        <v>1553</v>
      </c>
      <c r="B501" s="49" t="s">
        <v>1384</v>
      </c>
      <c r="C501" s="49" t="s">
        <v>1389</v>
      </c>
      <c r="D501" s="49">
        <v>5150018107</v>
      </c>
      <c r="E501" s="49" t="s">
        <v>1395</v>
      </c>
      <c r="F501" s="49" t="s">
        <v>1396</v>
      </c>
      <c r="G501" s="17">
        <v>42718</v>
      </c>
      <c r="H501" s="49" t="s">
        <v>191</v>
      </c>
      <c r="I501" s="49" t="s">
        <v>1544</v>
      </c>
      <c r="J501" s="16" t="s">
        <v>708</v>
      </c>
      <c r="K501" s="49" t="s">
        <v>26</v>
      </c>
      <c r="L501" s="18">
        <v>11976.99</v>
      </c>
      <c r="M501" s="56">
        <v>249.52</v>
      </c>
      <c r="N501" s="52"/>
      <c r="O501" s="48"/>
      <c r="P501" s="48"/>
      <c r="Q501" s="48"/>
      <c r="R501" s="48"/>
      <c r="S501" s="48"/>
      <c r="T501" s="48"/>
      <c r="U501" s="48"/>
    </row>
    <row r="502" spans="1:21" s="15" customFormat="1" ht="48" customHeight="1" x14ac:dyDescent="0.2">
      <c r="A502" s="49" t="s">
        <v>1553</v>
      </c>
      <c r="B502" s="49" t="s">
        <v>1384</v>
      </c>
      <c r="C502" s="49" t="s">
        <v>1389</v>
      </c>
      <c r="D502" s="49">
        <v>5150018108</v>
      </c>
      <c r="E502" s="49" t="s">
        <v>1395</v>
      </c>
      <c r="F502" s="49" t="s">
        <v>1396</v>
      </c>
      <c r="G502" s="17">
        <v>42718</v>
      </c>
      <c r="H502" s="49" t="s">
        <v>191</v>
      </c>
      <c r="I502" s="49" t="s">
        <v>1544</v>
      </c>
      <c r="J502" s="16" t="s">
        <v>708</v>
      </c>
      <c r="K502" s="49" t="s">
        <v>26</v>
      </c>
      <c r="L502" s="18">
        <v>11976.99</v>
      </c>
      <c r="M502" s="56">
        <v>249.52</v>
      </c>
      <c r="N502" s="52"/>
      <c r="O502" s="48"/>
      <c r="P502" s="48"/>
      <c r="Q502" s="48"/>
      <c r="R502" s="48"/>
      <c r="S502" s="48"/>
      <c r="T502" s="48"/>
      <c r="U502" s="48"/>
    </row>
    <row r="503" spans="1:21" s="15" customFormat="1" ht="48" customHeight="1" x14ac:dyDescent="0.2">
      <c r="A503" s="49" t="s">
        <v>1553</v>
      </c>
      <c r="B503" s="49" t="s">
        <v>1384</v>
      </c>
      <c r="C503" s="49" t="s">
        <v>1389</v>
      </c>
      <c r="D503" s="49">
        <v>5150018109</v>
      </c>
      <c r="E503" s="49" t="s">
        <v>1395</v>
      </c>
      <c r="F503" s="49" t="s">
        <v>1396</v>
      </c>
      <c r="G503" s="17">
        <v>42718</v>
      </c>
      <c r="H503" s="49" t="s">
        <v>191</v>
      </c>
      <c r="I503" s="49" t="s">
        <v>1544</v>
      </c>
      <c r="J503" s="16" t="s">
        <v>708</v>
      </c>
      <c r="K503" s="49" t="s">
        <v>26</v>
      </c>
      <c r="L503" s="18">
        <v>11976.99</v>
      </c>
      <c r="M503" s="56">
        <v>249.52</v>
      </c>
      <c r="N503" s="52"/>
      <c r="O503" s="48"/>
      <c r="P503" s="48"/>
      <c r="Q503" s="48"/>
      <c r="R503" s="48"/>
      <c r="S503" s="48"/>
      <c r="T503" s="48"/>
      <c r="U503" s="48"/>
    </row>
    <row r="504" spans="1:21" s="15" customFormat="1" ht="48" customHeight="1" x14ac:dyDescent="0.2">
      <c r="A504" s="49" t="s">
        <v>1553</v>
      </c>
      <c r="B504" s="49" t="s">
        <v>1384</v>
      </c>
      <c r="C504" s="49" t="s">
        <v>1389</v>
      </c>
      <c r="D504" s="49">
        <v>5150018110</v>
      </c>
      <c r="E504" s="49" t="s">
        <v>1395</v>
      </c>
      <c r="F504" s="49" t="s">
        <v>1396</v>
      </c>
      <c r="G504" s="17">
        <v>42718</v>
      </c>
      <c r="H504" s="49" t="s">
        <v>191</v>
      </c>
      <c r="I504" s="49" t="s">
        <v>1544</v>
      </c>
      <c r="J504" s="16" t="s">
        <v>708</v>
      </c>
      <c r="K504" s="49" t="s">
        <v>26</v>
      </c>
      <c r="L504" s="18">
        <v>11976.99</v>
      </c>
      <c r="M504" s="56">
        <v>249.52</v>
      </c>
      <c r="N504" s="52"/>
      <c r="O504" s="48"/>
      <c r="P504" s="48"/>
      <c r="Q504" s="48"/>
      <c r="R504" s="48"/>
      <c r="S504" s="48"/>
      <c r="T504" s="48"/>
      <c r="U504" s="48"/>
    </row>
    <row r="505" spans="1:21" s="15" customFormat="1" ht="48" customHeight="1" x14ac:dyDescent="0.2">
      <c r="A505" s="49" t="s">
        <v>1553</v>
      </c>
      <c r="B505" s="49" t="s">
        <v>1384</v>
      </c>
      <c r="C505" s="49" t="s">
        <v>1389</v>
      </c>
      <c r="D505" s="49">
        <v>5150018111</v>
      </c>
      <c r="E505" s="49" t="s">
        <v>1395</v>
      </c>
      <c r="F505" s="49" t="s">
        <v>1396</v>
      </c>
      <c r="G505" s="17">
        <v>42718</v>
      </c>
      <c r="H505" s="49" t="s">
        <v>191</v>
      </c>
      <c r="I505" s="49" t="s">
        <v>1544</v>
      </c>
      <c r="J505" s="16" t="s">
        <v>708</v>
      </c>
      <c r="K505" s="49" t="s">
        <v>26</v>
      </c>
      <c r="L505" s="18">
        <v>11976.99</v>
      </c>
      <c r="M505" s="56">
        <v>249.52</v>
      </c>
      <c r="N505" s="52"/>
      <c r="O505" s="48"/>
      <c r="P505" s="48"/>
      <c r="Q505" s="48"/>
      <c r="R505" s="48"/>
      <c r="S505" s="48"/>
      <c r="T505" s="48"/>
      <c r="U505" s="48"/>
    </row>
    <row r="506" spans="1:21" s="15" customFormat="1" ht="48" customHeight="1" x14ac:dyDescent="0.2">
      <c r="A506" s="49" t="s">
        <v>1553</v>
      </c>
      <c r="B506" s="49" t="s">
        <v>1384</v>
      </c>
      <c r="C506" s="49" t="s">
        <v>1389</v>
      </c>
      <c r="D506" s="49">
        <v>5150018112</v>
      </c>
      <c r="E506" s="49" t="s">
        <v>1395</v>
      </c>
      <c r="F506" s="49" t="s">
        <v>1396</v>
      </c>
      <c r="G506" s="17">
        <v>42718</v>
      </c>
      <c r="H506" s="49" t="s">
        <v>191</v>
      </c>
      <c r="I506" s="49" t="s">
        <v>1544</v>
      </c>
      <c r="J506" s="16" t="s">
        <v>708</v>
      </c>
      <c r="K506" s="49" t="s">
        <v>26</v>
      </c>
      <c r="L506" s="18">
        <v>11976.99</v>
      </c>
      <c r="M506" s="56">
        <v>249.52</v>
      </c>
      <c r="N506" s="52"/>
      <c r="O506" s="48"/>
      <c r="P506" s="48"/>
      <c r="Q506" s="48"/>
      <c r="R506" s="48"/>
      <c r="S506" s="48"/>
      <c r="T506" s="48"/>
      <c r="U506" s="48"/>
    </row>
    <row r="507" spans="1:21" s="15" customFormat="1" ht="48" customHeight="1" x14ac:dyDescent="0.2">
      <c r="A507" s="49" t="s">
        <v>1553</v>
      </c>
      <c r="B507" s="49" t="s">
        <v>1384</v>
      </c>
      <c r="C507" s="49" t="s">
        <v>1389</v>
      </c>
      <c r="D507" s="49">
        <v>5150018113</v>
      </c>
      <c r="E507" s="49" t="s">
        <v>1395</v>
      </c>
      <c r="F507" s="49" t="s">
        <v>1396</v>
      </c>
      <c r="G507" s="17">
        <v>42718</v>
      </c>
      <c r="H507" s="49" t="s">
        <v>191</v>
      </c>
      <c r="I507" s="49" t="s">
        <v>1544</v>
      </c>
      <c r="J507" s="16" t="s">
        <v>708</v>
      </c>
      <c r="K507" s="49" t="s">
        <v>26</v>
      </c>
      <c r="L507" s="18">
        <v>11976.99</v>
      </c>
      <c r="M507" s="56">
        <v>249.52</v>
      </c>
      <c r="N507" s="52"/>
      <c r="O507" s="48"/>
      <c r="P507" s="48"/>
      <c r="Q507" s="48"/>
      <c r="R507" s="48"/>
      <c r="S507" s="48"/>
      <c r="T507" s="48"/>
      <c r="U507" s="48"/>
    </row>
    <row r="508" spans="1:21" s="15" customFormat="1" ht="48" customHeight="1" x14ac:dyDescent="0.2">
      <c r="A508" s="49" t="s">
        <v>1553</v>
      </c>
      <c r="B508" s="49" t="s">
        <v>1384</v>
      </c>
      <c r="C508" s="49" t="s">
        <v>1389</v>
      </c>
      <c r="D508" s="49">
        <v>5150018114</v>
      </c>
      <c r="E508" s="49" t="s">
        <v>1395</v>
      </c>
      <c r="F508" s="49" t="s">
        <v>1396</v>
      </c>
      <c r="G508" s="17">
        <v>42718</v>
      </c>
      <c r="H508" s="49" t="s">
        <v>191</v>
      </c>
      <c r="I508" s="49" t="s">
        <v>1544</v>
      </c>
      <c r="J508" s="16" t="s">
        <v>708</v>
      </c>
      <c r="K508" s="49" t="s">
        <v>26</v>
      </c>
      <c r="L508" s="18">
        <v>11976.99</v>
      </c>
      <c r="M508" s="56">
        <v>249.52</v>
      </c>
      <c r="N508" s="52"/>
      <c r="O508" s="48"/>
      <c r="P508" s="48"/>
      <c r="Q508" s="48"/>
      <c r="R508" s="48"/>
      <c r="S508" s="48"/>
      <c r="T508" s="48"/>
      <c r="U508" s="48"/>
    </row>
    <row r="509" spans="1:21" s="15" customFormat="1" ht="48" customHeight="1" x14ac:dyDescent="0.2">
      <c r="A509" s="49" t="s">
        <v>1553</v>
      </c>
      <c r="B509" s="49" t="s">
        <v>1384</v>
      </c>
      <c r="C509" s="49" t="s">
        <v>1389</v>
      </c>
      <c r="D509" s="49">
        <v>5150018115</v>
      </c>
      <c r="E509" s="49" t="s">
        <v>1395</v>
      </c>
      <c r="F509" s="49" t="s">
        <v>1396</v>
      </c>
      <c r="G509" s="17">
        <v>42718</v>
      </c>
      <c r="H509" s="49" t="s">
        <v>191</v>
      </c>
      <c r="I509" s="49" t="s">
        <v>1544</v>
      </c>
      <c r="J509" s="16" t="s">
        <v>708</v>
      </c>
      <c r="K509" s="49" t="s">
        <v>26</v>
      </c>
      <c r="L509" s="18">
        <v>11976.99</v>
      </c>
      <c r="M509" s="56">
        <v>249.52</v>
      </c>
      <c r="N509" s="52"/>
      <c r="O509" s="48"/>
      <c r="P509" s="48"/>
      <c r="Q509" s="48"/>
      <c r="R509" s="48"/>
      <c r="S509" s="48"/>
      <c r="T509" s="48"/>
      <c r="U509" s="48"/>
    </row>
    <row r="510" spans="1:21" s="15" customFormat="1" ht="48" customHeight="1" x14ac:dyDescent="0.2">
      <c r="A510" s="49" t="s">
        <v>1553</v>
      </c>
      <c r="B510" s="49" t="s">
        <v>1384</v>
      </c>
      <c r="C510" s="49" t="s">
        <v>1389</v>
      </c>
      <c r="D510" s="49">
        <v>5150018116</v>
      </c>
      <c r="E510" s="49" t="s">
        <v>1395</v>
      </c>
      <c r="F510" s="49" t="s">
        <v>1396</v>
      </c>
      <c r="G510" s="17">
        <v>42718</v>
      </c>
      <c r="H510" s="49" t="s">
        <v>191</v>
      </c>
      <c r="I510" s="49" t="s">
        <v>1544</v>
      </c>
      <c r="J510" s="16" t="s">
        <v>708</v>
      </c>
      <c r="K510" s="49" t="s">
        <v>26</v>
      </c>
      <c r="L510" s="18">
        <v>11976.99</v>
      </c>
      <c r="M510" s="56">
        <v>249.52</v>
      </c>
      <c r="N510" s="52"/>
      <c r="O510" s="48"/>
      <c r="P510" s="48"/>
      <c r="Q510" s="48"/>
      <c r="R510" s="48"/>
      <c r="S510" s="48"/>
      <c r="T510" s="48"/>
      <c r="U510" s="48"/>
    </row>
    <row r="511" spans="1:21" s="15" customFormat="1" ht="48" customHeight="1" x14ac:dyDescent="0.2">
      <c r="A511" s="49" t="s">
        <v>1553</v>
      </c>
      <c r="B511" s="49" t="s">
        <v>1384</v>
      </c>
      <c r="C511" s="49" t="s">
        <v>1389</v>
      </c>
      <c r="D511" s="49">
        <v>5150018117</v>
      </c>
      <c r="E511" s="49" t="s">
        <v>1395</v>
      </c>
      <c r="F511" s="49" t="s">
        <v>1396</v>
      </c>
      <c r="G511" s="17">
        <v>42718</v>
      </c>
      <c r="H511" s="49" t="s">
        <v>191</v>
      </c>
      <c r="I511" s="49" t="s">
        <v>1544</v>
      </c>
      <c r="J511" s="16" t="s">
        <v>708</v>
      </c>
      <c r="K511" s="49" t="s">
        <v>26</v>
      </c>
      <c r="L511" s="18">
        <v>11976.99</v>
      </c>
      <c r="M511" s="56">
        <v>249.52</v>
      </c>
      <c r="N511" s="52"/>
      <c r="O511" s="48"/>
      <c r="P511" s="48"/>
      <c r="Q511" s="48"/>
      <c r="R511" s="48"/>
      <c r="S511" s="48"/>
      <c r="T511" s="48"/>
      <c r="U511" s="48"/>
    </row>
    <row r="512" spans="1:21" s="15" customFormat="1" ht="48" customHeight="1" x14ac:dyDescent="0.2">
      <c r="A512" s="49" t="s">
        <v>1553</v>
      </c>
      <c r="B512" s="49" t="s">
        <v>1384</v>
      </c>
      <c r="C512" s="49" t="s">
        <v>1389</v>
      </c>
      <c r="D512" s="49">
        <v>5150018118</v>
      </c>
      <c r="E512" s="49" t="s">
        <v>1395</v>
      </c>
      <c r="F512" s="49" t="s">
        <v>1396</v>
      </c>
      <c r="G512" s="17">
        <v>42718</v>
      </c>
      <c r="H512" s="49" t="s">
        <v>191</v>
      </c>
      <c r="I512" s="49" t="s">
        <v>1544</v>
      </c>
      <c r="J512" s="16" t="s">
        <v>708</v>
      </c>
      <c r="K512" s="49" t="s">
        <v>26</v>
      </c>
      <c r="L512" s="18">
        <v>11976.99</v>
      </c>
      <c r="M512" s="56">
        <v>249.52</v>
      </c>
      <c r="N512" s="52"/>
      <c r="O512" s="48"/>
      <c r="P512" s="48"/>
      <c r="Q512" s="48"/>
      <c r="R512" s="48"/>
      <c r="S512" s="48"/>
      <c r="T512" s="48"/>
      <c r="U512" s="48"/>
    </row>
    <row r="513" spans="1:21" s="15" customFormat="1" ht="48" customHeight="1" x14ac:dyDescent="0.2">
      <c r="A513" s="49" t="s">
        <v>1553</v>
      </c>
      <c r="B513" s="49" t="s">
        <v>1384</v>
      </c>
      <c r="C513" s="49" t="s">
        <v>1389</v>
      </c>
      <c r="D513" s="49">
        <v>5150018119</v>
      </c>
      <c r="E513" s="49" t="s">
        <v>1395</v>
      </c>
      <c r="F513" s="49" t="s">
        <v>1396</v>
      </c>
      <c r="G513" s="17">
        <v>42718</v>
      </c>
      <c r="H513" s="49" t="s">
        <v>191</v>
      </c>
      <c r="I513" s="49" t="s">
        <v>1544</v>
      </c>
      <c r="J513" s="16" t="s">
        <v>708</v>
      </c>
      <c r="K513" s="49" t="s">
        <v>26</v>
      </c>
      <c r="L513" s="18">
        <v>11976.99</v>
      </c>
      <c r="M513" s="56">
        <v>249.52</v>
      </c>
      <c r="N513" s="52"/>
      <c r="O513" s="48"/>
      <c r="P513" s="48"/>
      <c r="Q513" s="48"/>
      <c r="R513" s="48"/>
      <c r="S513" s="48"/>
      <c r="T513" s="48"/>
      <c r="U513" s="48"/>
    </row>
    <row r="514" spans="1:21" s="15" customFormat="1" ht="48" customHeight="1" x14ac:dyDescent="0.2">
      <c r="A514" s="49" t="s">
        <v>1553</v>
      </c>
      <c r="B514" s="49" t="s">
        <v>1384</v>
      </c>
      <c r="C514" s="49" t="s">
        <v>1389</v>
      </c>
      <c r="D514" s="49">
        <v>5150018120</v>
      </c>
      <c r="E514" s="49" t="s">
        <v>1395</v>
      </c>
      <c r="F514" s="49" t="s">
        <v>1396</v>
      </c>
      <c r="G514" s="17">
        <v>42718</v>
      </c>
      <c r="H514" s="49" t="s">
        <v>191</v>
      </c>
      <c r="I514" s="49" t="s">
        <v>1544</v>
      </c>
      <c r="J514" s="16" t="s">
        <v>708</v>
      </c>
      <c r="K514" s="49" t="s">
        <v>26</v>
      </c>
      <c r="L514" s="18">
        <v>11976.99</v>
      </c>
      <c r="M514" s="56">
        <v>249.52</v>
      </c>
      <c r="N514" s="52"/>
      <c r="O514" s="48"/>
      <c r="P514" s="48"/>
      <c r="Q514" s="48"/>
      <c r="R514" s="48"/>
      <c r="S514" s="48"/>
      <c r="T514" s="48"/>
      <c r="U514" s="48"/>
    </row>
    <row r="515" spans="1:21" s="15" customFormat="1" ht="48" customHeight="1" x14ac:dyDescent="0.2">
      <c r="A515" s="49" t="s">
        <v>1553</v>
      </c>
      <c r="B515" s="49" t="s">
        <v>1384</v>
      </c>
      <c r="C515" s="49" t="s">
        <v>1389</v>
      </c>
      <c r="D515" s="49">
        <v>5150018121</v>
      </c>
      <c r="E515" s="49" t="s">
        <v>1395</v>
      </c>
      <c r="F515" s="49" t="s">
        <v>1396</v>
      </c>
      <c r="G515" s="17">
        <v>42718</v>
      </c>
      <c r="H515" s="49" t="s">
        <v>191</v>
      </c>
      <c r="I515" s="49" t="s">
        <v>1544</v>
      </c>
      <c r="J515" s="16" t="s">
        <v>708</v>
      </c>
      <c r="K515" s="49" t="s">
        <v>26</v>
      </c>
      <c r="L515" s="18">
        <v>11976.99</v>
      </c>
      <c r="M515" s="56">
        <v>249.52</v>
      </c>
      <c r="N515" s="52"/>
      <c r="O515" s="48"/>
      <c r="P515" s="48"/>
      <c r="Q515" s="48"/>
      <c r="R515" s="48"/>
      <c r="S515" s="48"/>
      <c r="T515" s="48"/>
      <c r="U515" s="48"/>
    </row>
    <row r="516" spans="1:21" s="15" customFormat="1" ht="48" customHeight="1" x14ac:dyDescent="0.2">
      <c r="A516" s="49" t="s">
        <v>1553</v>
      </c>
      <c r="B516" s="49" t="s">
        <v>1384</v>
      </c>
      <c r="C516" s="49" t="s">
        <v>1389</v>
      </c>
      <c r="D516" s="49">
        <v>5150018122</v>
      </c>
      <c r="E516" s="49" t="s">
        <v>1395</v>
      </c>
      <c r="F516" s="49" t="s">
        <v>1396</v>
      </c>
      <c r="G516" s="17">
        <v>42718</v>
      </c>
      <c r="H516" s="49" t="s">
        <v>191</v>
      </c>
      <c r="I516" s="49" t="s">
        <v>1544</v>
      </c>
      <c r="J516" s="16" t="s">
        <v>708</v>
      </c>
      <c r="K516" s="49" t="s">
        <v>26</v>
      </c>
      <c r="L516" s="18">
        <v>11976.99</v>
      </c>
      <c r="M516" s="56">
        <v>249.52</v>
      </c>
      <c r="N516" s="52"/>
      <c r="O516" s="48"/>
      <c r="P516" s="48"/>
      <c r="Q516" s="48"/>
      <c r="R516" s="48"/>
      <c r="S516" s="48"/>
      <c r="T516" s="48"/>
      <c r="U516" s="48"/>
    </row>
    <row r="517" spans="1:21" s="15" customFormat="1" ht="48" customHeight="1" x14ac:dyDescent="0.2">
      <c r="A517" s="49" t="s">
        <v>1553</v>
      </c>
      <c r="B517" s="49" t="s">
        <v>1384</v>
      </c>
      <c r="C517" s="49" t="s">
        <v>1389</v>
      </c>
      <c r="D517" s="49">
        <v>5150018123</v>
      </c>
      <c r="E517" s="49" t="s">
        <v>1395</v>
      </c>
      <c r="F517" s="49" t="s">
        <v>1396</v>
      </c>
      <c r="G517" s="17">
        <v>42718</v>
      </c>
      <c r="H517" s="49" t="s">
        <v>191</v>
      </c>
      <c r="I517" s="49" t="s">
        <v>1544</v>
      </c>
      <c r="J517" s="16" t="s">
        <v>708</v>
      </c>
      <c r="K517" s="49" t="s">
        <v>26</v>
      </c>
      <c r="L517" s="18">
        <v>11976.99</v>
      </c>
      <c r="M517" s="56">
        <v>249.52</v>
      </c>
      <c r="N517" s="52"/>
      <c r="O517" s="48"/>
      <c r="P517" s="48"/>
      <c r="Q517" s="48"/>
      <c r="R517" s="48"/>
      <c r="S517" s="48"/>
      <c r="T517" s="48"/>
      <c r="U517" s="48"/>
    </row>
    <row r="518" spans="1:21" s="15" customFormat="1" ht="48" customHeight="1" x14ac:dyDescent="0.2">
      <c r="A518" s="49" t="s">
        <v>1553</v>
      </c>
      <c r="B518" s="49" t="s">
        <v>1384</v>
      </c>
      <c r="C518" s="49" t="s">
        <v>1389</v>
      </c>
      <c r="D518" s="49">
        <v>5150018124</v>
      </c>
      <c r="E518" s="49" t="s">
        <v>1395</v>
      </c>
      <c r="F518" s="49" t="s">
        <v>1396</v>
      </c>
      <c r="G518" s="17">
        <v>42718</v>
      </c>
      <c r="H518" s="49" t="s">
        <v>191</v>
      </c>
      <c r="I518" s="49" t="s">
        <v>1544</v>
      </c>
      <c r="J518" s="16" t="s">
        <v>708</v>
      </c>
      <c r="K518" s="49" t="s">
        <v>26</v>
      </c>
      <c r="L518" s="18">
        <v>11976.99</v>
      </c>
      <c r="M518" s="56">
        <v>249.52</v>
      </c>
      <c r="N518" s="52"/>
      <c r="O518" s="48"/>
      <c r="P518" s="48"/>
      <c r="Q518" s="48"/>
      <c r="R518" s="48"/>
      <c r="S518" s="48"/>
      <c r="T518" s="48"/>
      <c r="U518" s="48"/>
    </row>
    <row r="519" spans="1:21" s="15" customFormat="1" ht="48" customHeight="1" x14ac:dyDescent="0.2">
      <c r="A519" s="49" t="s">
        <v>1553</v>
      </c>
      <c r="B519" s="49" t="s">
        <v>1384</v>
      </c>
      <c r="C519" s="49" t="s">
        <v>1389</v>
      </c>
      <c r="D519" s="49">
        <v>5150018125</v>
      </c>
      <c r="E519" s="49" t="s">
        <v>1395</v>
      </c>
      <c r="F519" s="49" t="s">
        <v>1396</v>
      </c>
      <c r="G519" s="17">
        <v>42718</v>
      </c>
      <c r="H519" s="49" t="s">
        <v>191</v>
      </c>
      <c r="I519" s="49" t="s">
        <v>1544</v>
      </c>
      <c r="J519" s="16" t="s">
        <v>708</v>
      </c>
      <c r="K519" s="49" t="s">
        <v>26</v>
      </c>
      <c r="L519" s="18">
        <v>11976.99</v>
      </c>
      <c r="M519" s="56">
        <v>249.52</v>
      </c>
      <c r="N519" s="52"/>
      <c r="O519" s="48"/>
      <c r="P519" s="48"/>
      <c r="Q519" s="48"/>
      <c r="R519" s="48"/>
      <c r="S519" s="48"/>
      <c r="T519" s="48"/>
      <c r="U519" s="48"/>
    </row>
    <row r="520" spans="1:21" s="15" customFormat="1" ht="48" customHeight="1" x14ac:dyDescent="0.2">
      <c r="A520" s="49" t="s">
        <v>1553</v>
      </c>
      <c r="B520" s="49" t="s">
        <v>1384</v>
      </c>
      <c r="C520" s="49" t="s">
        <v>1389</v>
      </c>
      <c r="D520" s="49">
        <v>5150018126</v>
      </c>
      <c r="E520" s="49" t="s">
        <v>1395</v>
      </c>
      <c r="F520" s="49" t="s">
        <v>1396</v>
      </c>
      <c r="G520" s="17">
        <v>42718</v>
      </c>
      <c r="H520" s="49" t="s">
        <v>191</v>
      </c>
      <c r="I520" s="49" t="s">
        <v>1544</v>
      </c>
      <c r="J520" s="16" t="s">
        <v>708</v>
      </c>
      <c r="K520" s="49" t="s">
        <v>26</v>
      </c>
      <c r="L520" s="18">
        <v>11976.99</v>
      </c>
      <c r="M520" s="56">
        <v>249.52</v>
      </c>
      <c r="N520" s="52"/>
      <c r="O520" s="48"/>
      <c r="P520" s="48"/>
      <c r="Q520" s="48"/>
      <c r="R520" s="48"/>
      <c r="S520" s="48"/>
      <c r="T520" s="48"/>
      <c r="U520" s="48"/>
    </row>
    <row r="521" spans="1:21" s="15" customFormat="1" ht="48" customHeight="1" x14ac:dyDescent="0.2">
      <c r="A521" s="49" t="s">
        <v>1553</v>
      </c>
      <c r="B521" s="49" t="s">
        <v>1384</v>
      </c>
      <c r="C521" s="49" t="s">
        <v>1389</v>
      </c>
      <c r="D521" s="49">
        <v>5150018127</v>
      </c>
      <c r="E521" s="49" t="s">
        <v>1395</v>
      </c>
      <c r="F521" s="49" t="s">
        <v>1396</v>
      </c>
      <c r="G521" s="17">
        <v>42718</v>
      </c>
      <c r="H521" s="49" t="s">
        <v>191</v>
      </c>
      <c r="I521" s="49" t="s">
        <v>1544</v>
      </c>
      <c r="J521" s="16" t="s">
        <v>708</v>
      </c>
      <c r="K521" s="49" t="s">
        <v>26</v>
      </c>
      <c r="L521" s="18">
        <v>11976.99</v>
      </c>
      <c r="M521" s="56">
        <v>249.52</v>
      </c>
      <c r="N521" s="52"/>
      <c r="O521" s="48"/>
      <c r="P521" s="48"/>
      <c r="Q521" s="48"/>
      <c r="R521" s="48"/>
      <c r="S521" s="48"/>
      <c r="T521" s="48"/>
      <c r="U521" s="48"/>
    </row>
    <row r="522" spans="1:21" s="15" customFormat="1" ht="48" customHeight="1" x14ac:dyDescent="0.2">
      <c r="A522" s="49" t="s">
        <v>1553</v>
      </c>
      <c r="B522" s="49" t="s">
        <v>1384</v>
      </c>
      <c r="C522" s="49" t="s">
        <v>1389</v>
      </c>
      <c r="D522" s="49">
        <v>5150018128</v>
      </c>
      <c r="E522" s="49" t="s">
        <v>1395</v>
      </c>
      <c r="F522" s="49" t="s">
        <v>1396</v>
      </c>
      <c r="G522" s="17">
        <v>42718</v>
      </c>
      <c r="H522" s="49" t="s">
        <v>191</v>
      </c>
      <c r="I522" s="49" t="s">
        <v>1544</v>
      </c>
      <c r="J522" s="16" t="s">
        <v>708</v>
      </c>
      <c r="K522" s="49" t="s">
        <v>26</v>
      </c>
      <c r="L522" s="18">
        <v>11976.99</v>
      </c>
      <c r="M522" s="56">
        <v>249.52</v>
      </c>
      <c r="N522" s="52"/>
      <c r="O522" s="48"/>
      <c r="P522" s="48"/>
      <c r="Q522" s="48"/>
      <c r="R522" s="48"/>
      <c r="S522" s="48"/>
      <c r="T522" s="48"/>
      <c r="U522" s="48"/>
    </row>
    <row r="523" spans="1:21" s="15" customFormat="1" ht="48" customHeight="1" x14ac:dyDescent="0.2">
      <c r="A523" s="49" t="s">
        <v>1553</v>
      </c>
      <c r="B523" s="49" t="s">
        <v>1384</v>
      </c>
      <c r="C523" s="49" t="s">
        <v>1389</v>
      </c>
      <c r="D523" s="49">
        <v>5150018129</v>
      </c>
      <c r="E523" s="49" t="s">
        <v>1395</v>
      </c>
      <c r="F523" s="49" t="s">
        <v>1396</v>
      </c>
      <c r="G523" s="17">
        <v>42718</v>
      </c>
      <c r="H523" s="49" t="s">
        <v>191</v>
      </c>
      <c r="I523" s="49" t="s">
        <v>1544</v>
      </c>
      <c r="J523" s="16" t="s">
        <v>708</v>
      </c>
      <c r="K523" s="49" t="s">
        <v>26</v>
      </c>
      <c r="L523" s="18">
        <v>11976.99</v>
      </c>
      <c r="M523" s="56">
        <v>249.52</v>
      </c>
      <c r="N523" s="52"/>
      <c r="O523" s="48"/>
      <c r="P523" s="48"/>
      <c r="Q523" s="48"/>
      <c r="R523" s="48"/>
      <c r="S523" s="48"/>
      <c r="T523" s="48"/>
      <c r="U523" s="48"/>
    </row>
    <row r="524" spans="1:21" s="15" customFormat="1" ht="48" customHeight="1" x14ac:dyDescent="0.2">
      <c r="A524" s="49" t="s">
        <v>1553</v>
      </c>
      <c r="B524" s="49" t="s">
        <v>1384</v>
      </c>
      <c r="C524" s="49" t="s">
        <v>1389</v>
      </c>
      <c r="D524" s="49">
        <v>5150018130</v>
      </c>
      <c r="E524" s="49" t="s">
        <v>1395</v>
      </c>
      <c r="F524" s="49" t="s">
        <v>1396</v>
      </c>
      <c r="G524" s="17">
        <v>42718</v>
      </c>
      <c r="H524" s="49" t="s">
        <v>191</v>
      </c>
      <c r="I524" s="49" t="s">
        <v>1544</v>
      </c>
      <c r="J524" s="16" t="s">
        <v>708</v>
      </c>
      <c r="K524" s="49" t="s">
        <v>26</v>
      </c>
      <c r="L524" s="18">
        <v>11976.99</v>
      </c>
      <c r="M524" s="56">
        <v>249.52</v>
      </c>
      <c r="N524" s="52"/>
      <c r="O524" s="48"/>
      <c r="P524" s="48"/>
      <c r="Q524" s="48"/>
      <c r="R524" s="48"/>
      <c r="S524" s="48"/>
      <c r="T524" s="48"/>
      <c r="U524" s="48"/>
    </row>
    <row r="525" spans="1:21" s="15" customFormat="1" ht="48" customHeight="1" x14ac:dyDescent="0.2">
      <c r="A525" s="49" t="s">
        <v>1553</v>
      </c>
      <c r="B525" s="49" t="s">
        <v>1384</v>
      </c>
      <c r="C525" s="49" t="s">
        <v>1389</v>
      </c>
      <c r="D525" s="49">
        <v>5150018131</v>
      </c>
      <c r="E525" s="49" t="s">
        <v>1395</v>
      </c>
      <c r="F525" s="49" t="s">
        <v>1396</v>
      </c>
      <c r="G525" s="17">
        <v>42718</v>
      </c>
      <c r="H525" s="49" t="s">
        <v>191</v>
      </c>
      <c r="I525" s="49" t="s">
        <v>1544</v>
      </c>
      <c r="J525" s="16" t="s">
        <v>708</v>
      </c>
      <c r="K525" s="49" t="s">
        <v>26</v>
      </c>
      <c r="L525" s="18">
        <v>11976.99</v>
      </c>
      <c r="M525" s="56">
        <v>249.52</v>
      </c>
      <c r="N525" s="52"/>
      <c r="O525" s="48"/>
      <c r="P525" s="48"/>
      <c r="Q525" s="48"/>
      <c r="R525" s="48"/>
      <c r="S525" s="48"/>
      <c r="T525" s="48"/>
      <c r="U525" s="48"/>
    </row>
    <row r="526" spans="1:21" s="15" customFormat="1" ht="48" customHeight="1" x14ac:dyDescent="0.2">
      <c r="A526" s="49" t="s">
        <v>1553</v>
      </c>
      <c r="B526" s="49" t="s">
        <v>1384</v>
      </c>
      <c r="C526" s="49" t="s">
        <v>1389</v>
      </c>
      <c r="D526" s="49">
        <v>5150018132</v>
      </c>
      <c r="E526" s="49" t="s">
        <v>1395</v>
      </c>
      <c r="F526" s="49" t="s">
        <v>1396</v>
      </c>
      <c r="G526" s="17">
        <v>42718</v>
      </c>
      <c r="H526" s="49" t="s">
        <v>191</v>
      </c>
      <c r="I526" s="49" t="s">
        <v>1544</v>
      </c>
      <c r="J526" s="16" t="s">
        <v>708</v>
      </c>
      <c r="K526" s="49" t="s">
        <v>26</v>
      </c>
      <c r="L526" s="18">
        <v>11976.99</v>
      </c>
      <c r="M526" s="56">
        <v>249.52</v>
      </c>
      <c r="N526" s="52"/>
      <c r="O526" s="48"/>
      <c r="P526" s="48"/>
      <c r="Q526" s="48"/>
      <c r="R526" s="48"/>
      <c r="S526" s="48"/>
      <c r="T526" s="48"/>
      <c r="U526" s="48"/>
    </row>
    <row r="527" spans="1:21" s="15" customFormat="1" ht="48" customHeight="1" x14ac:dyDescent="0.2">
      <c r="A527" s="49" t="s">
        <v>1553</v>
      </c>
      <c r="B527" s="49" t="s">
        <v>1384</v>
      </c>
      <c r="C527" s="49" t="s">
        <v>1389</v>
      </c>
      <c r="D527" s="49">
        <v>5150018133</v>
      </c>
      <c r="E527" s="49" t="s">
        <v>1395</v>
      </c>
      <c r="F527" s="49" t="s">
        <v>1396</v>
      </c>
      <c r="G527" s="17">
        <v>42718</v>
      </c>
      <c r="H527" s="49" t="s">
        <v>191</v>
      </c>
      <c r="I527" s="49" t="s">
        <v>1544</v>
      </c>
      <c r="J527" s="16" t="s">
        <v>708</v>
      </c>
      <c r="K527" s="49" t="s">
        <v>26</v>
      </c>
      <c r="L527" s="18">
        <v>11976.99</v>
      </c>
      <c r="M527" s="56">
        <v>249.52</v>
      </c>
      <c r="N527" s="52"/>
      <c r="O527" s="48"/>
      <c r="P527" s="48"/>
      <c r="Q527" s="48"/>
      <c r="R527" s="48"/>
      <c r="S527" s="48"/>
      <c r="T527" s="48"/>
      <c r="U527" s="48"/>
    </row>
    <row r="528" spans="1:21" s="15" customFormat="1" ht="48" customHeight="1" x14ac:dyDescent="0.2">
      <c r="A528" s="49" t="s">
        <v>1553</v>
      </c>
      <c r="B528" s="49" t="s">
        <v>1384</v>
      </c>
      <c r="C528" s="49" t="s">
        <v>1389</v>
      </c>
      <c r="D528" s="49">
        <v>5150018134</v>
      </c>
      <c r="E528" s="49" t="s">
        <v>1395</v>
      </c>
      <c r="F528" s="49" t="s">
        <v>1396</v>
      </c>
      <c r="G528" s="17">
        <v>42718</v>
      </c>
      <c r="H528" s="49" t="s">
        <v>191</v>
      </c>
      <c r="I528" s="49" t="s">
        <v>1544</v>
      </c>
      <c r="J528" s="16" t="s">
        <v>708</v>
      </c>
      <c r="K528" s="49" t="s">
        <v>26</v>
      </c>
      <c r="L528" s="18">
        <v>11976.99</v>
      </c>
      <c r="M528" s="56">
        <v>249.52</v>
      </c>
      <c r="N528" s="52"/>
      <c r="O528" s="48"/>
      <c r="P528" s="48"/>
      <c r="Q528" s="48"/>
      <c r="R528" s="48"/>
      <c r="S528" s="48"/>
      <c r="T528" s="48"/>
      <c r="U528" s="48"/>
    </row>
    <row r="529" spans="1:21" s="15" customFormat="1" ht="48" customHeight="1" x14ac:dyDescent="0.2">
      <c r="A529" s="49" t="s">
        <v>1553</v>
      </c>
      <c r="B529" s="49" t="s">
        <v>1384</v>
      </c>
      <c r="C529" s="49" t="s">
        <v>1389</v>
      </c>
      <c r="D529" s="49">
        <v>5150018135</v>
      </c>
      <c r="E529" s="49" t="s">
        <v>1395</v>
      </c>
      <c r="F529" s="49" t="s">
        <v>1396</v>
      </c>
      <c r="G529" s="17">
        <v>42718</v>
      </c>
      <c r="H529" s="49" t="s">
        <v>191</v>
      </c>
      <c r="I529" s="49" t="s">
        <v>1544</v>
      </c>
      <c r="J529" s="16" t="s">
        <v>708</v>
      </c>
      <c r="K529" s="49" t="s">
        <v>26</v>
      </c>
      <c r="L529" s="18">
        <v>11976.99</v>
      </c>
      <c r="M529" s="56">
        <v>249.52</v>
      </c>
      <c r="N529" s="52"/>
      <c r="O529" s="48"/>
      <c r="P529" s="48"/>
      <c r="Q529" s="48"/>
      <c r="R529" s="48"/>
      <c r="S529" s="48"/>
      <c r="T529" s="48"/>
      <c r="U529" s="48"/>
    </row>
    <row r="530" spans="1:21" s="15" customFormat="1" ht="48" customHeight="1" x14ac:dyDescent="0.2">
      <c r="A530" s="49" t="s">
        <v>1553</v>
      </c>
      <c r="B530" s="49" t="s">
        <v>1384</v>
      </c>
      <c r="C530" s="49" t="s">
        <v>1389</v>
      </c>
      <c r="D530" s="49">
        <v>5150018136</v>
      </c>
      <c r="E530" s="49" t="s">
        <v>1395</v>
      </c>
      <c r="F530" s="49" t="s">
        <v>1396</v>
      </c>
      <c r="G530" s="17">
        <v>42718</v>
      </c>
      <c r="H530" s="49" t="s">
        <v>191</v>
      </c>
      <c r="I530" s="49" t="s">
        <v>1544</v>
      </c>
      <c r="J530" s="16" t="s">
        <v>708</v>
      </c>
      <c r="K530" s="49" t="s">
        <v>26</v>
      </c>
      <c r="L530" s="18">
        <v>11976.99</v>
      </c>
      <c r="M530" s="56">
        <v>249.52</v>
      </c>
      <c r="N530" s="52"/>
      <c r="O530" s="48"/>
      <c r="P530" s="48"/>
      <c r="Q530" s="48"/>
      <c r="R530" s="48"/>
      <c r="S530" s="48"/>
      <c r="T530" s="48"/>
      <c r="U530" s="48"/>
    </row>
    <row r="531" spans="1:21" s="15" customFormat="1" ht="48" customHeight="1" x14ac:dyDescent="0.2">
      <c r="A531" s="49" t="s">
        <v>1553</v>
      </c>
      <c r="B531" s="49" t="s">
        <v>1384</v>
      </c>
      <c r="C531" s="49" t="s">
        <v>1389</v>
      </c>
      <c r="D531" s="49">
        <v>5150018137</v>
      </c>
      <c r="E531" s="49" t="s">
        <v>1395</v>
      </c>
      <c r="F531" s="49" t="s">
        <v>1396</v>
      </c>
      <c r="G531" s="17">
        <v>42718</v>
      </c>
      <c r="H531" s="49" t="s">
        <v>191</v>
      </c>
      <c r="I531" s="49" t="s">
        <v>1544</v>
      </c>
      <c r="J531" s="16" t="s">
        <v>708</v>
      </c>
      <c r="K531" s="49" t="s">
        <v>26</v>
      </c>
      <c r="L531" s="18">
        <v>11976.99</v>
      </c>
      <c r="M531" s="56">
        <v>249.52</v>
      </c>
      <c r="N531" s="52"/>
      <c r="O531" s="48"/>
      <c r="P531" s="48"/>
      <c r="Q531" s="48"/>
      <c r="R531" s="48"/>
      <c r="S531" s="48"/>
      <c r="T531" s="48"/>
      <c r="U531" s="48"/>
    </row>
    <row r="532" spans="1:21" s="15" customFormat="1" ht="48" customHeight="1" x14ac:dyDescent="0.2">
      <c r="A532" s="49" t="s">
        <v>1553</v>
      </c>
      <c r="B532" s="49" t="s">
        <v>1384</v>
      </c>
      <c r="C532" s="49" t="s">
        <v>1389</v>
      </c>
      <c r="D532" s="49">
        <v>5150018138</v>
      </c>
      <c r="E532" s="49" t="s">
        <v>1395</v>
      </c>
      <c r="F532" s="49" t="s">
        <v>1396</v>
      </c>
      <c r="G532" s="17">
        <v>42718</v>
      </c>
      <c r="H532" s="49" t="s">
        <v>191</v>
      </c>
      <c r="I532" s="49" t="s">
        <v>1544</v>
      </c>
      <c r="J532" s="16" t="s">
        <v>708</v>
      </c>
      <c r="K532" s="49" t="s">
        <v>26</v>
      </c>
      <c r="L532" s="18">
        <v>11976.99</v>
      </c>
      <c r="M532" s="56">
        <v>249.52</v>
      </c>
      <c r="N532" s="52"/>
      <c r="O532" s="48"/>
      <c r="P532" s="48"/>
      <c r="Q532" s="48"/>
      <c r="R532" s="48"/>
      <c r="S532" s="48"/>
      <c r="T532" s="48"/>
      <c r="U532" s="48"/>
    </row>
    <row r="533" spans="1:21" s="15" customFormat="1" ht="48" customHeight="1" x14ac:dyDescent="0.2">
      <c r="A533" s="49" t="s">
        <v>1553</v>
      </c>
      <c r="B533" s="49" t="s">
        <v>1384</v>
      </c>
      <c r="C533" s="49" t="s">
        <v>1389</v>
      </c>
      <c r="D533" s="49">
        <v>5150018139</v>
      </c>
      <c r="E533" s="49" t="s">
        <v>1395</v>
      </c>
      <c r="F533" s="49" t="s">
        <v>1396</v>
      </c>
      <c r="G533" s="17">
        <v>42718</v>
      </c>
      <c r="H533" s="49" t="s">
        <v>191</v>
      </c>
      <c r="I533" s="49" t="s">
        <v>1544</v>
      </c>
      <c r="J533" s="16" t="s">
        <v>708</v>
      </c>
      <c r="K533" s="49" t="s">
        <v>26</v>
      </c>
      <c r="L533" s="18">
        <v>11976.99</v>
      </c>
      <c r="M533" s="56">
        <v>249.52</v>
      </c>
      <c r="N533" s="52"/>
      <c r="O533" s="48"/>
      <c r="P533" s="48"/>
      <c r="Q533" s="48"/>
      <c r="R533" s="48"/>
      <c r="S533" s="48"/>
      <c r="T533" s="48"/>
      <c r="U533" s="48"/>
    </row>
    <row r="534" spans="1:21" s="15" customFormat="1" ht="48" customHeight="1" x14ac:dyDescent="0.2">
      <c r="A534" s="49" t="s">
        <v>1553</v>
      </c>
      <c r="B534" s="49" t="s">
        <v>1384</v>
      </c>
      <c r="C534" s="49" t="s">
        <v>1389</v>
      </c>
      <c r="D534" s="49">
        <v>5150018140</v>
      </c>
      <c r="E534" s="49" t="s">
        <v>1395</v>
      </c>
      <c r="F534" s="49" t="s">
        <v>1396</v>
      </c>
      <c r="G534" s="17">
        <v>42718</v>
      </c>
      <c r="H534" s="49" t="s">
        <v>191</v>
      </c>
      <c r="I534" s="49" t="s">
        <v>1544</v>
      </c>
      <c r="J534" s="16" t="s">
        <v>708</v>
      </c>
      <c r="K534" s="49" t="s">
        <v>26</v>
      </c>
      <c r="L534" s="18">
        <v>11976.99</v>
      </c>
      <c r="M534" s="56">
        <v>249.52</v>
      </c>
      <c r="N534" s="52"/>
      <c r="O534" s="48"/>
      <c r="P534" s="48"/>
      <c r="Q534" s="48"/>
      <c r="R534" s="48"/>
      <c r="S534" s="48"/>
      <c r="T534" s="48"/>
      <c r="U534" s="48"/>
    </row>
    <row r="535" spans="1:21" s="15" customFormat="1" ht="48" customHeight="1" x14ac:dyDescent="0.2">
      <c r="A535" s="49" t="s">
        <v>1553</v>
      </c>
      <c r="B535" s="49" t="s">
        <v>1384</v>
      </c>
      <c r="C535" s="49" t="s">
        <v>1389</v>
      </c>
      <c r="D535" s="49">
        <v>5150018141</v>
      </c>
      <c r="E535" s="49" t="s">
        <v>1395</v>
      </c>
      <c r="F535" s="49" t="s">
        <v>1396</v>
      </c>
      <c r="G535" s="17">
        <v>42718</v>
      </c>
      <c r="H535" s="49" t="s">
        <v>191</v>
      </c>
      <c r="I535" s="49" t="s">
        <v>1544</v>
      </c>
      <c r="J535" s="16" t="s">
        <v>708</v>
      </c>
      <c r="K535" s="49" t="s">
        <v>26</v>
      </c>
      <c r="L535" s="18">
        <v>11976.99</v>
      </c>
      <c r="M535" s="56">
        <v>249.52</v>
      </c>
      <c r="N535" s="52"/>
      <c r="O535" s="48"/>
      <c r="P535" s="48"/>
      <c r="Q535" s="48"/>
      <c r="R535" s="48"/>
      <c r="S535" s="48"/>
      <c r="T535" s="48"/>
      <c r="U535" s="48"/>
    </row>
    <row r="536" spans="1:21" s="15" customFormat="1" ht="48" customHeight="1" x14ac:dyDescent="0.2">
      <c r="A536" s="49" t="s">
        <v>1553</v>
      </c>
      <c r="B536" s="49" t="s">
        <v>1384</v>
      </c>
      <c r="C536" s="49" t="s">
        <v>1389</v>
      </c>
      <c r="D536" s="49">
        <v>5150018142</v>
      </c>
      <c r="E536" s="49" t="s">
        <v>1395</v>
      </c>
      <c r="F536" s="49" t="s">
        <v>1396</v>
      </c>
      <c r="G536" s="17">
        <v>42718</v>
      </c>
      <c r="H536" s="49" t="s">
        <v>191</v>
      </c>
      <c r="I536" s="49" t="s">
        <v>1544</v>
      </c>
      <c r="J536" s="16" t="s">
        <v>708</v>
      </c>
      <c r="K536" s="49" t="s">
        <v>26</v>
      </c>
      <c r="L536" s="18">
        <v>11976.99</v>
      </c>
      <c r="M536" s="56">
        <v>249.52</v>
      </c>
      <c r="N536" s="52"/>
      <c r="O536" s="48"/>
      <c r="P536" s="48"/>
      <c r="Q536" s="48"/>
      <c r="R536" s="48"/>
      <c r="S536" s="48"/>
      <c r="T536" s="48"/>
      <c r="U536" s="48"/>
    </row>
    <row r="537" spans="1:21" s="15" customFormat="1" ht="48" customHeight="1" x14ac:dyDescent="0.2">
      <c r="A537" s="49" t="s">
        <v>1553</v>
      </c>
      <c r="B537" s="49" t="s">
        <v>1384</v>
      </c>
      <c r="C537" s="49" t="s">
        <v>1389</v>
      </c>
      <c r="D537" s="49">
        <v>5150018143</v>
      </c>
      <c r="E537" s="49" t="s">
        <v>1395</v>
      </c>
      <c r="F537" s="49" t="s">
        <v>1396</v>
      </c>
      <c r="G537" s="17">
        <v>42718</v>
      </c>
      <c r="H537" s="49" t="s">
        <v>191</v>
      </c>
      <c r="I537" s="49" t="s">
        <v>1544</v>
      </c>
      <c r="J537" s="16" t="s">
        <v>708</v>
      </c>
      <c r="K537" s="49" t="s">
        <v>26</v>
      </c>
      <c r="L537" s="18">
        <v>11976.99</v>
      </c>
      <c r="M537" s="56">
        <v>249.52</v>
      </c>
      <c r="N537" s="52"/>
      <c r="O537" s="48"/>
      <c r="P537" s="48"/>
      <c r="Q537" s="48"/>
      <c r="R537" s="48"/>
      <c r="S537" s="48"/>
      <c r="T537" s="48"/>
      <c r="U537" s="48"/>
    </row>
    <row r="538" spans="1:21" s="15" customFormat="1" ht="48" customHeight="1" x14ac:dyDescent="0.2">
      <c r="A538" s="49" t="s">
        <v>1553</v>
      </c>
      <c r="B538" s="49" t="s">
        <v>1384</v>
      </c>
      <c r="C538" s="49" t="s">
        <v>1389</v>
      </c>
      <c r="D538" s="49">
        <v>5150018144</v>
      </c>
      <c r="E538" s="49" t="s">
        <v>1395</v>
      </c>
      <c r="F538" s="49" t="s">
        <v>1396</v>
      </c>
      <c r="G538" s="17">
        <v>42718</v>
      </c>
      <c r="H538" s="49" t="s">
        <v>191</v>
      </c>
      <c r="I538" s="49" t="s">
        <v>1544</v>
      </c>
      <c r="J538" s="16" t="s">
        <v>708</v>
      </c>
      <c r="K538" s="49" t="s">
        <v>26</v>
      </c>
      <c r="L538" s="18">
        <v>11976.99</v>
      </c>
      <c r="M538" s="56">
        <v>249.52</v>
      </c>
      <c r="N538" s="52"/>
      <c r="O538" s="48"/>
      <c r="P538" s="48"/>
      <c r="Q538" s="48"/>
      <c r="R538" s="48"/>
      <c r="S538" s="48"/>
      <c r="T538" s="48"/>
      <c r="U538" s="48"/>
    </row>
    <row r="539" spans="1:21" s="15" customFormat="1" ht="48" customHeight="1" x14ac:dyDescent="0.2">
      <c r="A539" s="49" t="s">
        <v>1553</v>
      </c>
      <c r="B539" s="49" t="s">
        <v>1384</v>
      </c>
      <c r="C539" s="49" t="s">
        <v>1389</v>
      </c>
      <c r="D539" s="49">
        <v>5150018145</v>
      </c>
      <c r="E539" s="49" t="s">
        <v>1395</v>
      </c>
      <c r="F539" s="49" t="s">
        <v>1396</v>
      </c>
      <c r="G539" s="17">
        <v>42718</v>
      </c>
      <c r="H539" s="49" t="s">
        <v>191</v>
      </c>
      <c r="I539" s="49" t="s">
        <v>1544</v>
      </c>
      <c r="J539" s="16" t="s">
        <v>708</v>
      </c>
      <c r="K539" s="49" t="s">
        <v>26</v>
      </c>
      <c r="L539" s="18">
        <v>11976.99</v>
      </c>
      <c r="M539" s="56">
        <v>249.52</v>
      </c>
      <c r="N539" s="52"/>
      <c r="O539" s="48"/>
      <c r="P539" s="48"/>
      <c r="Q539" s="48"/>
      <c r="R539" s="48"/>
      <c r="S539" s="48"/>
      <c r="T539" s="48"/>
      <c r="U539" s="48"/>
    </row>
    <row r="540" spans="1:21" s="15" customFormat="1" ht="48" customHeight="1" x14ac:dyDescent="0.2">
      <c r="A540" s="49" t="s">
        <v>1553</v>
      </c>
      <c r="B540" s="49" t="s">
        <v>1384</v>
      </c>
      <c r="C540" s="49" t="s">
        <v>1389</v>
      </c>
      <c r="D540" s="49">
        <v>5150018146</v>
      </c>
      <c r="E540" s="49" t="s">
        <v>1395</v>
      </c>
      <c r="F540" s="49" t="s">
        <v>1396</v>
      </c>
      <c r="G540" s="17">
        <v>42718</v>
      </c>
      <c r="H540" s="49" t="s">
        <v>191</v>
      </c>
      <c r="I540" s="49" t="s">
        <v>1544</v>
      </c>
      <c r="J540" s="16" t="s">
        <v>708</v>
      </c>
      <c r="K540" s="49" t="s">
        <v>26</v>
      </c>
      <c r="L540" s="18">
        <v>11976.99</v>
      </c>
      <c r="M540" s="56">
        <v>249.52</v>
      </c>
      <c r="N540" s="52"/>
      <c r="O540" s="48"/>
      <c r="P540" s="48"/>
      <c r="Q540" s="48"/>
      <c r="R540" s="48"/>
      <c r="S540" s="48"/>
      <c r="T540" s="48"/>
      <c r="U540" s="48"/>
    </row>
    <row r="541" spans="1:21" s="15" customFormat="1" ht="48" customHeight="1" x14ac:dyDescent="0.2">
      <c r="A541" s="49" t="s">
        <v>1553</v>
      </c>
      <c r="B541" s="49" t="s">
        <v>1384</v>
      </c>
      <c r="C541" s="49" t="s">
        <v>1389</v>
      </c>
      <c r="D541" s="49">
        <v>5150018147</v>
      </c>
      <c r="E541" s="49" t="s">
        <v>1395</v>
      </c>
      <c r="F541" s="49" t="s">
        <v>1396</v>
      </c>
      <c r="G541" s="17">
        <v>42718</v>
      </c>
      <c r="H541" s="49" t="s">
        <v>191</v>
      </c>
      <c r="I541" s="49" t="s">
        <v>1544</v>
      </c>
      <c r="J541" s="16" t="s">
        <v>708</v>
      </c>
      <c r="K541" s="49" t="s">
        <v>26</v>
      </c>
      <c r="L541" s="18">
        <v>11976.99</v>
      </c>
      <c r="M541" s="56">
        <v>249.52</v>
      </c>
      <c r="N541" s="52"/>
      <c r="O541" s="48"/>
      <c r="P541" s="48"/>
      <c r="Q541" s="48"/>
      <c r="R541" s="48"/>
      <c r="S541" s="48"/>
      <c r="T541" s="48"/>
      <c r="U541" s="48"/>
    </row>
    <row r="542" spans="1:21" s="15" customFormat="1" ht="48" customHeight="1" x14ac:dyDescent="0.2">
      <c r="A542" s="49" t="s">
        <v>1553</v>
      </c>
      <c r="B542" s="49" t="s">
        <v>1384</v>
      </c>
      <c r="C542" s="49" t="s">
        <v>1389</v>
      </c>
      <c r="D542" s="49">
        <v>5150018148</v>
      </c>
      <c r="E542" s="49" t="s">
        <v>1395</v>
      </c>
      <c r="F542" s="49" t="s">
        <v>1396</v>
      </c>
      <c r="G542" s="17">
        <v>42718</v>
      </c>
      <c r="H542" s="49" t="s">
        <v>191</v>
      </c>
      <c r="I542" s="49" t="s">
        <v>1544</v>
      </c>
      <c r="J542" s="16" t="s">
        <v>708</v>
      </c>
      <c r="K542" s="49" t="s">
        <v>26</v>
      </c>
      <c r="L542" s="18">
        <v>11976.99</v>
      </c>
      <c r="M542" s="56">
        <v>249.52</v>
      </c>
      <c r="N542" s="52"/>
      <c r="O542" s="48"/>
      <c r="P542" s="48"/>
      <c r="Q542" s="48"/>
      <c r="R542" s="48"/>
      <c r="S542" s="48"/>
      <c r="T542" s="48"/>
      <c r="U542" s="48"/>
    </row>
    <row r="543" spans="1:21" s="15" customFormat="1" ht="48" customHeight="1" x14ac:dyDescent="0.2">
      <c r="A543" s="49" t="s">
        <v>1553</v>
      </c>
      <c r="B543" s="49" t="s">
        <v>1384</v>
      </c>
      <c r="C543" s="49" t="s">
        <v>1389</v>
      </c>
      <c r="D543" s="49">
        <v>5150018149</v>
      </c>
      <c r="E543" s="49" t="s">
        <v>1395</v>
      </c>
      <c r="F543" s="49" t="s">
        <v>1396</v>
      </c>
      <c r="G543" s="17">
        <v>42718</v>
      </c>
      <c r="H543" s="49" t="s">
        <v>191</v>
      </c>
      <c r="I543" s="49" t="s">
        <v>1544</v>
      </c>
      <c r="J543" s="16" t="s">
        <v>708</v>
      </c>
      <c r="K543" s="49" t="s">
        <v>26</v>
      </c>
      <c r="L543" s="18">
        <v>11976.99</v>
      </c>
      <c r="M543" s="56">
        <v>249.52</v>
      </c>
      <c r="N543" s="52"/>
      <c r="O543" s="48"/>
      <c r="P543" s="48"/>
      <c r="Q543" s="48"/>
      <c r="R543" s="48"/>
      <c r="S543" s="48"/>
      <c r="T543" s="48"/>
      <c r="U543" s="48"/>
    </row>
    <row r="544" spans="1:21" s="15" customFormat="1" ht="48" customHeight="1" x14ac:dyDescent="0.2">
      <c r="A544" s="49" t="s">
        <v>1553</v>
      </c>
      <c r="B544" s="49" t="s">
        <v>1384</v>
      </c>
      <c r="C544" s="49" t="s">
        <v>1389</v>
      </c>
      <c r="D544" s="49">
        <v>5150018150</v>
      </c>
      <c r="E544" s="49" t="s">
        <v>1395</v>
      </c>
      <c r="F544" s="49" t="s">
        <v>1396</v>
      </c>
      <c r="G544" s="17">
        <v>42718</v>
      </c>
      <c r="H544" s="49" t="s">
        <v>191</v>
      </c>
      <c r="I544" s="49" t="s">
        <v>1544</v>
      </c>
      <c r="J544" s="16" t="s">
        <v>708</v>
      </c>
      <c r="K544" s="49" t="s">
        <v>26</v>
      </c>
      <c r="L544" s="18">
        <v>11976.99</v>
      </c>
      <c r="M544" s="56">
        <v>249.52</v>
      </c>
      <c r="N544" s="52"/>
      <c r="O544" s="48"/>
      <c r="P544" s="48"/>
      <c r="Q544" s="48"/>
      <c r="R544" s="48"/>
      <c r="S544" s="48"/>
      <c r="T544" s="48"/>
      <c r="U544" s="48"/>
    </row>
    <row r="545" spans="1:21" s="15" customFormat="1" ht="48" customHeight="1" x14ac:dyDescent="0.2">
      <c r="A545" s="49" t="s">
        <v>1553</v>
      </c>
      <c r="B545" s="49" t="s">
        <v>1384</v>
      </c>
      <c r="C545" s="49" t="s">
        <v>1389</v>
      </c>
      <c r="D545" s="49">
        <v>5150018151</v>
      </c>
      <c r="E545" s="49" t="s">
        <v>1395</v>
      </c>
      <c r="F545" s="49" t="s">
        <v>1396</v>
      </c>
      <c r="G545" s="17">
        <v>42718</v>
      </c>
      <c r="H545" s="49" t="s">
        <v>191</v>
      </c>
      <c r="I545" s="49" t="s">
        <v>1544</v>
      </c>
      <c r="J545" s="16" t="s">
        <v>708</v>
      </c>
      <c r="K545" s="49" t="s">
        <v>26</v>
      </c>
      <c r="L545" s="18">
        <v>11976.99</v>
      </c>
      <c r="M545" s="56">
        <v>249.52</v>
      </c>
      <c r="N545" s="52"/>
      <c r="O545" s="48"/>
      <c r="P545" s="48"/>
      <c r="Q545" s="48"/>
      <c r="R545" s="48"/>
      <c r="S545" s="48"/>
      <c r="T545" s="48"/>
      <c r="U545" s="48"/>
    </row>
    <row r="546" spans="1:21" s="15" customFormat="1" ht="48" customHeight="1" x14ac:dyDescent="0.2">
      <c r="A546" s="49" t="s">
        <v>1553</v>
      </c>
      <c r="B546" s="49" t="s">
        <v>1384</v>
      </c>
      <c r="C546" s="49" t="s">
        <v>1389</v>
      </c>
      <c r="D546" s="49">
        <v>5150018152</v>
      </c>
      <c r="E546" s="49" t="s">
        <v>1395</v>
      </c>
      <c r="F546" s="49" t="s">
        <v>1396</v>
      </c>
      <c r="G546" s="17">
        <v>42718</v>
      </c>
      <c r="H546" s="49" t="s">
        <v>191</v>
      </c>
      <c r="I546" s="49" t="s">
        <v>1544</v>
      </c>
      <c r="J546" s="16" t="s">
        <v>708</v>
      </c>
      <c r="K546" s="49" t="s">
        <v>26</v>
      </c>
      <c r="L546" s="18">
        <v>11976.99</v>
      </c>
      <c r="M546" s="56">
        <v>249.52</v>
      </c>
      <c r="N546" s="52"/>
      <c r="O546" s="48"/>
      <c r="P546" s="48"/>
      <c r="Q546" s="48"/>
      <c r="R546" s="48"/>
      <c r="S546" s="48"/>
      <c r="T546" s="48"/>
      <c r="U546" s="48"/>
    </row>
    <row r="547" spans="1:21" s="15" customFormat="1" ht="48" customHeight="1" x14ac:dyDescent="0.2">
      <c r="A547" s="49" t="s">
        <v>1553</v>
      </c>
      <c r="B547" s="49" t="s">
        <v>1384</v>
      </c>
      <c r="C547" s="49" t="s">
        <v>1389</v>
      </c>
      <c r="D547" s="49">
        <v>5150018153</v>
      </c>
      <c r="E547" s="49" t="s">
        <v>1395</v>
      </c>
      <c r="F547" s="49" t="s">
        <v>1396</v>
      </c>
      <c r="G547" s="17">
        <v>42718</v>
      </c>
      <c r="H547" s="49" t="s">
        <v>191</v>
      </c>
      <c r="I547" s="49" t="s">
        <v>1544</v>
      </c>
      <c r="J547" s="16" t="s">
        <v>708</v>
      </c>
      <c r="K547" s="49" t="s">
        <v>26</v>
      </c>
      <c r="L547" s="18">
        <v>11976.99</v>
      </c>
      <c r="M547" s="56">
        <v>249.52</v>
      </c>
      <c r="N547" s="52"/>
      <c r="O547" s="48"/>
      <c r="P547" s="48"/>
      <c r="Q547" s="48"/>
      <c r="R547" s="48"/>
      <c r="S547" s="48"/>
      <c r="T547" s="48"/>
      <c r="U547" s="48"/>
    </row>
    <row r="548" spans="1:21" s="15" customFormat="1" ht="48" customHeight="1" x14ac:dyDescent="0.2">
      <c r="A548" s="49" t="s">
        <v>1553</v>
      </c>
      <c r="B548" s="49" t="s">
        <v>1384</v>
      </c>
      <c r="C548" s="49" t="s">
        <v>1389</v>
      </c>
      <c r="D548" s="49">
        <v>5150018154</v>
      </c>
      <c r="E548" s="49" t="s">
        <v>1395</v>
      </c>
      <c r="F548" s="49" t="s">
        <v>1396</v>
      </c>
      <c r="G548" s="17">
        <v>42718</v>
      </c>
      <c r="H548" s="49" t="s">
        <v>191</v>
      </c>
      <c r="I548" s="49" t="s">
        <v>1544</v>
      </c>
      <c r="J548" s="16" t="s">
        <v>708</v>
      </c>
      <c r="K548" s="49" t="s">
        <v>26</v>
      </c>
      <c r="L548" s="18">
        <v>11976.99</v>
      </c>
      <c r="M548" s="56">
        <v>249.52</v>
      </c>
      <c r="N548" s="52"/>
      <c r="O548" s="48"/>
      <c r="P548" s="48"/>
      <c r="Q548" s="48"/>
      <c r="R548" s="48"/>
      <c r="S548" s="48"/>
      <c r="T548" s="48"/>
      <c r="U548" s="48"/>
    </row>
    <row r="549" spans="1:21" s="15" customFormat="1" ht="48" customHeight="1" x14ac:dyDescent="0.2">
      <c r="A549" s="49" t="s">
        <v>1553</v>
      </c>
      <c r="B549" s="49" t="s">
        <v>1384</v>
      </c>
      <c r="C549" s="49" t="s">
        <v>1389</v>
      </c>
      <c r="D549" s="49">
        <v>5150018155</v>
      </c>
      <c r="E549" s="49" t="s">
        <v>1395</v>
      </c>
      <c r="F549" s="49" t="s">
        <v>1396</v>
      </c>
      <c r="G549" s="17">
        <v>42718</v>
      </c>
      <c r="H549" s="49" t="s">
        <v>191</v>
      </c>
      <c r="I549" s="49" t="s">
        <v>1544</v>
      </c>
      <c r="J549" s="16" t="s">
        <v>708</v>
      </c>
      <c r="K549" s="49" t="s">
        <v>26</v>
      </c>
      <c r="L549" s="18">
        <v>11976.99</v>
      </c>
      <c r="M549" s="56">
        <v>249.52</v>
      </c>
      <c r="N549" s="52"/>
      <c r="O549" s="48"/>
      <c r="P549" s="48"/>
      <c r="Q549" s="48"/>
      <c r="R549" s="48"/>
      <c r="S549" s="48"/>
      <c r="T549" s="48"/>
      <c r="U549" s="48"/>
    </row>
    <row r="550" spans="1:21" s="15" customFormat="1" ht="48" customHeight="1" x14ac:dyDescent="0.2">
      <c r="A550" s="49" t="s">
        <v>1553</v>
      </c>
      <c r="B550" s="49" t="s">
        <v>1384</v>
      </c>
      <c r="C550" s="49" t="s">
        <v>1389</v>
      </c>
      <c r="D550" s="49">
        <v>5150018156</v>
      </c>
      <c r="E550" s="49" t="s">
        <v>1395</v>
      </c>
      <c r="F550" s="49" t="s">
        <v>1396</v>
      </c>
      <c r="G550" s="17">
        <v>42718</v>
      </c>
      <c r="H550" s="49" t="s">
        <v>191</v>
      </c>
      <c r="I550" s="49" t="s">
        <v>1544</v>
      </c>
      <c r="J550" s="16" t="s">
        <v>708</v>
      </c>
      <c r="K550" s="49" t="s">
        <v>26</v>
      </c>
      <c r="L550" s="18">
        <v>11976.99</v>
      </c>
      <c r="M550" s="56">
        <v>249.52</v>
      </c>
      <c r="N550" s="52"/>
      <c r="O550" s="48"/>
      <c r="P550" s="48"/>
      <c r="Q550" s="48"/>
      <c r="R550" s="48"/>
      <c r="S550" s="48"/>
      <c r="T550" s="48"/>
      <c r="U550" s="48"/>
    </row>
    <row r="551" spans="1:21" s="15" customFormat="1" ht="48" customHeight="1" x14ac:dyDescent="0.2">
      <c r="A551" s="49" t="s">
        <v>1553</v>
      </c>
      <c r="B551" s="49" t="s">
        <v>1384</v>
      </c>
      <c r="C551" s="49" t="s">
        <v>1389</v>
      </c>
      <c r="D551" s="49">
        <v>5150018157</v>
      </c>
      <c r="E551" s="49" t="s">
        <v>1395</v>
      </c>
      <c r="F551" s="49" t="s">
        <v>1396</v>
      </c>
      <c r="G551" s="17">
        <v>42718</v>
      </c>
      <c r="H551" s="49" t="s">
        <v>191</v>
      </c>
      <c r="I551" s="49" t="s">
        <v>1544</v>
      </c>
      <c r="J551" s="16" t="s">
        <v>708</v>
      </c>
      <c r="K551" s="49" t="s">
        <v>26</v>
      </c>
      <c r="L551" s="18">
        <v>11976.99</v>
      </c>
      <c r="M551" s="56">
        <v>249.52</v>
      </c>
      <c r="N551" s="52"/>
      <c r="O551" s="48"/>
      <c r="P551" s="48"/>
      <c r="Q551" s="48"/>
      <c r="R551" s="48"/>
      <c r="S551" s="48"/>
      <c r="T551" s="48"/>
      <c r="U551" s="48"/>
    </row>
    <row r="552" spans="1:21" s="15" customFormat="1" ht="48" customHeight="1" x14ac:dyDescent="0.2">
      <c r="A552" s="49" t="s">
        <v>1553</v>
      </c>
      <c r="B552" s="49" t="s">
        <v>1384</v>
      </c>
      <c r="C552" s="49" t="s">
        <v>1389</v>
      </c>
      <c r="D552" s="49">
        <v>5150018158</v>
      </c>
      <c r="E552" s="49" t="s">
        <v>1395</v>
      </c>
      <c r="F552" s="49" t="s">
        <v>1396</v>
      </c>
      <c r="G552" s="17">
        <v>42718</v>
      </c>
      <c r="H552" s="49" t="s">
        <v>191</v>
      </c>
      <c r="I552" s="49" t="s">
        <v>1544</v>
      </c>
      <c r="J552" s="16" t="s">
        <v>708</v>
      </c>
      <c r="K552" s="49" t="s">
        <v>26</v>
      </c>
      <c r="L552" s="18">
        <v>11976.99</v>
      </c>
      <c r="M552" s="56">
        <v>249.52</v>
      </c>
      <c r="N552" s="52"/>
      <c r="O552" s="48"/>
      <c r="P552" s="48"/>
      <c r="Q552" s="48"/>
      <c r="R552" s="48"/>
      <c r="S552" s="48"/>
      <c r="T552" s="48"/>
      <c r="U552" s="48"/>
    </row>
    <row r="553" spans="1:21" s="15" customFormat="1" ht="48" customHeight="1" x14ac:dyDescent="0.2">
      <c r="A553" s="49" t="s">
        <v>1553</v>
      </c>
      <c r="B553" s="49" t="s">
        <v>1384</v>
      </c>
      <c r="C553" s="49" t="s">
        <v>1389</v>
      </c>
      <c r="D553" s="49">
        <v>5150018159</v>
      </c>
      <c r="E553" s="49" t="s">
        <v>1395</v>
      </c>
      <c r="F553" s="49" t="s">
        <v>1396</v>
      </c>
      <c r="G553" s="17">
        <v>42718</v>
      </c>
      <c r="H553" s="49" t="s">
        <v>191</v>
      </c>
      <c r="I553" s="49" t="s">
        <v>1544</v>
      </c>
      <c r="J553" s="16" t="s">
        <v>708</v>
      </c>
      <c r="K553" s="49" t="s">
        <v>26</v>
      </c>
      <c r="L553" s="18">
        <v>11976.99</v>
      </c>
      <c r="M553" s="56">
        <v>249.52</v>
      </c>
      <c r="N553" s="52"/>
      <c r="O553" s="48"/>
      <c r="P553" s="48"/>
      <c r="Q553" s="48"/>
      <c r="R553" s="48"/>
      <c r="S553" s="48"/>
      <c r="T553" s="48"/>
      <c r="U553" s="48"/>
    </row>
    <row r="554" spans="1:21" s="15" customFormat="1" ht="48" customHeight="1" x14ac:dyDescent="0.2">
      <c r="A554" s="49" t="s">
        <v>1553</v>
      </c>
      <c r="B554" s="49" t="s">
        <v>1384</v>
      </c>
      <c r="C554" s="49" t="s">
        <v>1545</v>
      </c>
      <c r="D554" s="49">
        <v>5150015006</v>
      </c>
      <c r="E554" s="49" t="s">
        <v>1395</v>
      </c>
      <c r="F554" s="49" t="s">
        <v>1396</v>
      </c>
      <c r="G554" s="17">
        <v>42718</v>
      </c>
      <c r="H554" s="49" t="s">
        <v>666</v>
      </c>
      <c r="I554" s="49" t="s">
        <v>24</v>
      </c>
      <c r="J554" s="16" t="s">
        <v>708</v>
      </c>
      <c r="K554" s="49" t="s">
        <v>26</v>
      </c>
      <c r="L554" s="18">
        <v>135598.78</v>
      </c>
      <c r="M554" s="56">
        <v>2824.97</v>
      </c>
      <c r="N554" s="52"/>
      <c r="O554" s="48"/>
      <c r="P554" s="48"/>
      <c r="Q554" s="48"/>
      <c r="R554" s="48"/>
      <c r="S554" s="48"/>
      <c r="T554" s="48"/>
      <c r="U554" s="48"/>
    </row>
    <row r="555" spans="1:21" s="15" customFormat="1" ht="48" customHeight="1" x14ac:dyDescent="0.2">
      <c r="A555" s="49" t="s">
        <v>1553</v>
      </c>
      <c r="B555" s="49" t="s">
        <v>1384</v>
      </c>
      <c r="C555" s="49" t="s">
        <v>1545</v>
      </c>
      <c r="D555" s="49">
        <v>5150015007</v>
      </c>
      <c r="E555" s="49" t="s">
        <v>1395</v>
      </c>
      <c r="F555" s="49" t="s">
        <v>1396</v>
      </c>
      <c r="G555" s="17">
        <v>42718</v>
      </c>
      <c r="H555" s="49" t="s">
        <v>666</v>
      </c>
      <c r="I555" s="49" t="s">
        <v>24</v>
      </c>
      <c r="J555" s="16" t="s">
        <v>708</v>
      </c>
      <c r="K555" s="49" t="s">
        <v>26</v>
      </c>
      <c r="L555" s="18">
        <v>135598.78</v>
      </c>
      <c r="M555" s="56">
        <v>2824.97</v>
      </c>
      <c r="N555" s="52"/>
      <c r="O555" s="48"/>
      <c r="P555" s="48"/>
      <c r="Q555" s="48"/>
      <c r="R555" s="48"/>
      <c r="S555" s="48"/>
      <c r="T555" s="48"/>
      <c r="U555" s="48"/>
    </row>
    <row r="556" spans="1:21" s="15" customFormat="1" ht="48" customHeight="1" x14ac:dyDescent="0.2">
      <c r="A556" s="49" t="s">
        <v>1553</v>
      </c>
      <c r="B556" s="49" t="s">
        <v>1384</v>
      </c>
      <c r="C556" s="49" t="s">
        <v>1546</v>
      </c>
      <c r="D556" s="49">
        <v>5150024001</v>
      </c>
      <c r="E556" s="49" t="s">
        <v>1395</v>
      </c>
      <c r="F556" s="49" t="s">
        <v>1396</v>
      </c>
      <c r="G556" s="17">
        <v>42718</v>
      </c>
      <c r="H556" s="49" t="s">
        <v>169</v>
      </c>
      <c r="I556" s="49" t="s">
        <v>1547</v>
      </c>
      <c r="J556" s="16" t="s">
        <v>708</v>
      </c>
      <c r="K556" s="49" t="s">
        <v>26</v>
      </c>
      <c r="L556" s="18">
        <v>5004.57</v>
      </c>
      <c r="M556" s="56">
        <v>104.26</v>
      </c>
      <c r="N556" s="52"/>
      <c r="O556" s="48"/>
      <c r="P556" s="48"/>
      <c r="Q556" s="48"/>
      <c r="R556" s="48"/>
      <c r="S556" s="48"/>
      <c r="T556" s="48"/>
      <c r="U556" s="48"/>
    </row>
    <row r="557" spans="1:21" s="15" customFormat="1" ht="48" customHeight="1" x14ac:dyDescent="0.2">
      <c r="A557" s="49" t="s">
        <v>1553</v>
      </c>
      <c r="B557" s="49" t="s">
        <v>1384</v>
      </c>
      <c r="C557" s="49" t="s">
        <v>1546</v>
      </c>
      <c r="D557" s="49">
        <v>5150024002</v>
      </c>
      <c r="E557" s="49" t="s">
        <v>1395</v>
      </c>
      <c r="F557" s="49" t="s">
        <v>1396</v>
      </c>
      <c r="G557" s="17">
        <v>42718</v>
      </c>
      <c r="H557" s="49" t="s">
        <v>169</v>
      </c>
      <c r="I557" s="49" t="s">
        <v>1547</v>
      </c>
      <c r="J557" s="16" t="s">
        <v>708</v>
      </c>
      <c r="K557" s="49" t="s">
        <v>26</v>
      </c>
      <c r="L557" s="18">
        <v>5004.57</v>
      </c>
      <c r="M557" s="56">
        <v>104.26</v>
      </c>
      <c r="N557" s="52"/>
      <c r="O557" s="48"/>
      <c r="P557" s="48"/>
      <c r="Q557" s="48"/>
      <c r="R557" s="48"/>
      <c r="S557" s="48"/>
      <c r="T557" s="48"/>
      <c r="U557" s="48"/>
    </row>
    <row r="558" spans="1:21" s="15" customFormat="1" ht="48" customHeight="1" x14ac:dyDescent="0.2">
      <c r="A558" s="49" t="s">
        <v>1553</v>
      </c>
      <c r="B558" s="49" t="s">
        <v>1384</v>
      </c>
      <c r="C558" s="49" t="s">
        <v>1546</v>
      </c>
      <c r="D558" s="49">
        <v>5150024003</v>
      </c>
      <c r="E558" s="49" t="s">
        <v>1395</v>
      </c>
      <c r="F558" s="49" t="s">
        <v>1396</v>
      </c>
      <c r="G558" s="17">
        <v>42718</v>
      </c>
      <c r="H558" s="49" t="s">
        <v>169</v>
      </c>
      <c r="I558" s="49" t="s">
        <v>1547</v>
      </c>
      <c r="J558" s="16" t="s">
        <v>708</v>
      </c>
      <c r="K558" s="49" t="s">
        <v>26</v>
      </c>
      <c r="L558" s="18">
        <v>5004.57</v>
      </c>
      <c r="M558" s="56">
        <v>104.26</v>
      </c>
      <c r="N558" s="52"/>
      <c r="O558" s="48"/>
      <c r="P558" s="48"/>
      <c r="Q558" s="48"/>
      <c r="R558" s="48"/>
      <c r="S558" s="48"/>
      <c r="T558" s="48"/>
      <c r="U558" s="48"/>
    </row>
    <row r="559" spans="1:21" s="15" customFormat="1" ht="48" customHeight="1" x14ac:dyDescent="0.2">
      <c r="A559" s="49" t="s">
        <v>1553</v>
      </c>
      <c r="B559" s="49" t="s">
        <v>1384</v>
      </c>
      <c r="C559" s="49" t="s">
        <v>1546</v>
      </c>
      <c r="D559" s="49">
        <v>5150024004</v>
      </c>
      <c r="E559" s="49" t="s">
        <v>1395</v>
      </c>
      <c r="F559" s="49" t="s">
        <v>1396</v>
      </c>
      <c r="G559" s="17">
        <v>42718</v>
      </c>
      <c r="H559" s="49" t="s">
        <v>169</v>
      </c>
      <c r="I559" s="49" t="s">
        <v>1547</v>
      </c>
      <c r="J559" s="16" t="s">
        <v>708</v>
      </c>
      <c r="K559" s="49" t="s">
        <v>26</v>
      </c>
      <c r="L559" s="18">
        <v>5004.57</v>
      </c>
      <c r="M559" s="56">
        <v>104.26</v>
      </c>
      <c r="N559" s="52"/>
      <c r="O559" s="48"/>
      <c r="P559" s="48"/>
      <c r="Q559" s="48"/>
      <c r="R559" s="48"/>
      <c r="S559" s="48"/>
      <c r="T559" s="48"/>
      <c r="U559" s="48"/>
    </row>
    <row r="560" spans="1:21" s="15" customFormat="1" ht="48" customHeight="1" x14ac:dyDescent="0.2">
      <c r="A560" s="49" t="s">
        <v>1553</v>
      </c>
      <c r="B560" s="49" t="s">
        <v>1384</v>
      </c>
      <c r="C560" s="49" t="s">
        <v>1546</v>
      </c>
      <c r="D560" s="49">
        <v>5150024005</v>
      </c>
      <c r="E560" s="49" t="s">
        <v>1395</v>
      </c>
      <c r="F560" s="49" t="s">
        <v>1396</v>
      </c>
      <c r="G560" s="17">
        <v>42718</v>
      </c>
      <c r="H560" s="49" t="s">
        <v>169</v>
      </c>
      <c r="I560" s="49" t="s">
        <v>1547</v>
      </c>
      <c r="J560" s="16" t="s">
        <v>708</v>
      </c>
      <c r="K560" s="49" t="s">
        <v>26</v>
      </c>
      <c r="L560" s="18">
        <v>5004.57</v>
      </c>
      <c r="M560" s="56">
        <v>104.26</v>
      </c>
      <c r="N560" s="52"/>
      <c r="O560" s="48"/>
      <c r="P560" s="48"/>
      <c r="Q560" s="48"/>
      <c r="R560" s="48"/>
      <c r="S560" s="48"/>
      <c r="T560" s="48"/>
      <c r="U560" s="48"/>
    </row>
    <row r="561" spans="1:21" s="15" customFormat="1" ht="48" customHeight="1" x14ac:dyDescent="0.2">
      <c r="A561" s="49" t="s">
        <v>1553</v>
      </c>
      <c r="B561" s="49" t="s">
        <v>1384</v>
      </c>
      <c r="C561" s="49" t="s">
        <v>1546</v>
      </c>
      <c r="D561" s="49">
        <v>5150024006</v>
      </c>
      <c r="E561" s="49" t="s">
        <v>1395</v>
      </c>
      <c r="F561" s="49" t="s">
        <v>1396</v>
      </c>
      <c r="G561" s="17">
        <v>42718</v>
      </c>
      <c r="H561" s="49" t="s">
        <v>169</v>
      </c>
      <c r="I561" s="49" t="s">
        <v>1547</v>
      </c>
      <c r="J561" s="16" t="s">
        <v>708</v>
      </c>
      <c r="K561" s="49" t="s">
        <v>26</v>
      </c>
      <c r="L561" s="18">
        <v>5004.57</v>
      </c>
      <c r="M561" s="56">
        <v>104.26</v>
      </c>
      <c r="N561" s="52"/>
      <c r="O561" s="48"/>
      <c r="P561" s="48"/>
      <c r="Q561" s="48"/>
      <c r="R561" s="48"/>
      <c r="S561" s="48"/>
      <c r="T561" s="48"/>
      <c r="U561" s="48"/>
    </row>
    <row r="562" spans="1:21" s="15" customFormat="1" ht="48" customHeight="1" x14ac:dyDescent="0.2">
      <c r="A562" s="49" t="s">
        <v>1553</v>
      </c>
      <c r="B562" s="49" t="s">
        <v>1384</v>
      </c>
      <c r="C562" s="49" t="s">
        <v>1546</v>
      </c>
      <c r="D562" s="49">
        <v>5150024007</v>
      </c>
      <c r="E562" s="49" t="s">
        <v>1395</v>
      </c>
      <c r="F562" s="49" t="s">
        <v>1396</v>
      </c>
      <c r="G562" s="17">
        <v>42718</v>
      </c>
      <c r="H562" s="49" t="s">
        <v>169</v>
      </c>
      <c r="I562" s="49" t="s">
        <v>1547</v>
      </c>
      <c r="J562" s="16" t="s">
        <v>708</v>
      </c>
      <c r="K562" s="49" t="s">
        <v>26</v>
      </c>
      <c r="L562" s="18">
        <v>5004.57</v>
      </c>
      <c r="M562" s="56">
        <v>104.26</v>
      </c>
      <c r="N562" s="52"/>
      <c r="O562" s="48"/>
      <c r="P562" s="48"/>
      <c r="Q562" s="48"/>
      <c r="R562" s="48"/>
      <c r="S562" s="48"/>
      <c r="T562" s="48"/>
      <c r="U562" s="48"/>
    </row>
    <row r="563" spans="1:21" s="15" customFormat="1" ht="48" customHeight="1" x14ac:dyDescent="0.2">
      <c r="A563" s="49" t="s">
        <v>1553</v>
      </c>
      <c r="B563" s="49" t="s">
        <v>1384</v>
      </c>
      <c r="C563" s="49" t="s">
        <v>1546</v>
      </c>
      <c r="D563" s="49">
        <v>5150024008</v>
      </c>
      <c r="E563" s="49" t="s">
        <v>1395</v>
      </c>
      <c r="F563" s="49" t="s">
        <v>1396</v>
      </c>
      <c r="G563" s="17">
        <v>42718</v>
      </c>
      <c r="H563" s="49" t="s">
        <v>169</v>
      </c>
      <c r="I563" s="49" t="s">
        <v>1547</v>
      </c>
      <c r="J563" s="16" t="s">
        <v>708</v>
      </c>
      <c r="K563" s="49" t="s">
        <v>26</v>
      </c>
      <c r="L563" s="18">
        <v>5004.57</v>
      </c>
      <c r="M563" s="56">
        <v>104.26</v>
      </c>
      <c r="N563" s="52"/>
      <c r="O563" s="48"/>
      <c r="P563" s="48"/>
      <c r="Q563" s="48"/>
      <c r="R563" s="48"/>
      <c r="S563" s="48"/>
      <c r="T563" s="48"/>
      <c r="U563" s="48"/>
    </row>
    <row r="564" spans="1:21" s="15" customFormat="1" ht="48" customHeight="1" x14ac:dyDescent="0.2">
      <c r="A564" s="49" t="s">
        <v>1553</v>
      </c>
      <c r="B564" s="49" t="s">
        <v>1384</v>
      </c>
      <c r="C564" s="49" t="s">
        <v>1546</v>
      </c>
      <c r="D564" s="49">
        <v>5150024009</v>
      </c>
      <c r="E564" s="49" t="s">
        <v>1395</v>
      </c>
      <c r="F564" s="49" t="s">
        <v>1396</v>
      </c>
      <c r="G564" s="17">
        <v>42718</v>
      </c>
      <c r="H564" s="49" t="s">
        <v>169</v>
      </c>
      <c r="I564" s="49" t="s">
        <v>1547</v>
      </c>
      <c r="J564" s="16" t="s">
        <v>708</v>
      </c>
      <c r="K564" s="49" t="s">
        <v>26</v>
      </c>
      <c r="L564" s="18">
        <v>5004.57</v>
      </c>
      <c r="M564" s="56">
        <v>104.26</v>
      </c>
      <c r="N564" s="52"/>
      <c r="O564" s="48"/>
      <c r="P564" s="48"/>
      <c r="Q564" s="48"/>
      <c r="R564" s="48"/>
      <c r="S564" s="48"/>
      <c r="T564" s="48"/>
      <c r="U564" s="48"/>
    </row>
    <row r="565" spans="1:21" s="15" customFormat="1" ht="48" customHeight="1" x14ac:dyDescent="0.2">
      <c r="A565" s="49" t="s">
        <v>1553</v>
      </c>
      <c r="B565" s="49" t="s">
        <v>1384</v>
      </c>
      <c r="C565" s="49" t="s">
        <v>1546</v>
      </c>
      <c r="D565" s="49">
        <v>5150024010</v>
      </c>
      <c r="E565" s="49" t="s">
        <v>1395</v>
      </c>
      <c r="F565" s="49" t="s">
        <v>1396</v>
      </c>
      <c r="G565" s="17">
        <v>42718</v>
      </c>
      <c r="H565" s="49" t="s">
        <v>169</v>
      </c>
      <c r="I565" s="49" t="s">
        <v>1547</v>
      </c>
      <c r="J565" s="16" t="s">
        <v>708</v>
      </c>
      <c r="K565" s="49" t="s">
        <v>26</v>
      </c>
      <c r="L565" s="18">
        <v>5004.57</v>
      </c>
      <c r="M565" s="56">
        <v>104.26</v>
      </c>
      <c r="N565" s="52"/>
      <c r="O565" s="48"/>
      <c r="P565" s="48"/>
      <c r="Q565" s="48"/>
      <c r="R565" s="48"/>
      <c r="S565" s="48"/>
      <c r="T565" s="48"/>
      <c r="U565" s="48"/>
    </row>
    <row r="566" spans="1:21" s="15" customFormat="1" ht="48" customHeight="1" x14ac:dyDescent="0.2">
      <c r="A566" s="49" t="s">
        <v>1553</v>
      </c>
      <c r="B566" s="49" t="s">
        <v>1384</v>
      </c>
      <c r="C566" s="49" t="s">
        <v>1546</v>
      </c>
      <c r="D566" s="49">
        <v>5150024011</v>
      </c>
      <c r="E566" s="49" t="s">
        <v>1395</v>
      </c>
      <c r="F566" s="49" t="s">
        <v>1396</v>
      </c>
      <c r="G566" s="17">
        <v>42718</v>
      </c>
      <c r="H566" s="49" t="s">
        <v>169</v>
      </c>
      <c r="I566" s="49" t="s">
        <v>1547</v>
      </c>
      <c r="J566" s="16" t="s">
        <v>708</v>
      </c>
      <c r="K566" s="49" t="s">
        <v>26</v>
      </c>
      <c r="L566" s="18">
        <v>5004.57</v>
      </c>
      <c r="M566" s="56">
        <v>104.26</v>
      </c>
      <c r="N566" s="52"/>
      <c r="O566" s="48"/>
      <c r="P566" s="48"/>
      <c r="Q566" s="48"/>
      <c r="R566" s="48"/>
      <c r="S566" s="48"/>
      <c r="T566" s="48"/>
      <c r="U566" s="48"/>
    </row>
    <row r="567" spans="1:21" s="15" customFormat="1" ht="48" customHeight="1" x14ac:dyDescent="0.2">
      <c r="A567" s="49" t="s">
        <v>1553</v>
      </c>
      <c r="B567" s="49" t="s">
        <v>1384</v>
      </c>
      <c r="C567" s="49" t="s">
        <v>1546</v>
      </c>
      <c r="D567" s="49">
        <v>5150024012</v>
      </c>
      <c r="E567" s="49" t="s">
        <v>1395</v>
      </c>
      <c r="F567" s="49" t="s">
        <v>1396</v>
      </c>
      <c r="G567" s="17">
        <v>42718</v>
      </c>
      <c r="H567" s="49" t="s">
        <v>169</v>
      </c>
      <c r="I567" s="49" t="s">
        <v>1547</v>
      </c>
      <c r="J567" s="16" t="s">
        <v>708</v>
      </c>
      <c r="K567" s="49" t="s">
        <v>26</v>
      </c>
      <c r="L567" s="18">
        <v>5004.57</v>
      </c>
      <c r="M567" s="56">
        <v>104.26</v>
      </c>
      <c r="N567" s="52"/>
      <c r="O567" s="48"/>
      <c r="P567" s="48"/>
      <c r="Q567" s="48"/>
      <c r="R567" s="48"/>
      <c r="S567" s="48"/>
      <c r="T567" s="48"/>
      <c r="U567" s="48"/>
    </row>
    <row r="568" spans="1:21" s="15" customFormat="1" ht="48" customHeight="1" x14ac:dyDescent="0.2">
      <c r="A568" s="49" t="s">
        <v>1553</v>
      </c>
      <c r="B568" s="49" t="s">
        <v>1384</v>
      </c>
      <c r="C568" s="49" t="s">
        <v>1546</v>
      </c>
      <c r="D568" s="49">
        <v>5150024013</v>
      </c>
      <c r="E568" s="49" t="s">
        <v>1395</v>
      </c>
      <c r="F568" s="49" t="s">
        <v>1396</v>
      </c>
      <c r="G568" s="17">
        <v>42718</v>
      </c>
      <c r="H568" s="49" t="s">
        <v>169</v>
      </c>
      <c r="I568" s="49" t="s">
        <v>1547</v>
      </c>
      <c r="J568" s="16" t="s">
        <v>708</v>
      </c>
      <c r="K568" s="49" t="s">
        <v>26</v>
      </c>
      <c r="L568" s="18">
        <v>5004.57</v>
      </c>
      <c r="M568" s="56">
        <v>104.26</v>
      </c>
      <c r="N568" s="52"/>
      <c r="O568" s="48"/>
      <c r="P568" s="48"/>
      <c r="Q568" s="48"/>
      <c r="R568" s="48"/>
      <c r="S568" s="48"/>
      <c r="T568" s="48"/>
      <c r="U568" s="48"/>
    </row>
    <row r="569" spans="1:21" s="15" customFormat="1" ht="48" customHeight="1" x14ac:dyDescent="0.2">
      <c r="A569" s="49" t="s">
        <v>1553</v>
      </c>
      <c r="B569" s="49" t="s">
        <v>1384</v>
      </c>
      <c r="C569" s="49" t="s">
        <v>1546</v>
      </c>
      <c r="D569" s="49">
        <v>5150024014</v>
      </c>
      <c r="E569" s="49" t="s">
        <v>1395</v>
      </c>
      <c r="F569" s="49" t="s">
        <v>1396</v>
      </c>
      <c r="G569" s="17">
        <v>42718</v>
      </c>
      <c r="H569" s="49" t="s">
        <v>169</v>
      </c>
      <c r="I569" s="49" t="s">
        <v>1547</v>
      </c>
      <c r="J569" s="16" t="s">
        <v>708</v>
      </c>
      <c r="K569" s="49" t="s">
        <v>26</v>
      </c>
      <c r="L569" s="18">
        <v>5004.57</v>
      </c>
      <c r="M569" s="56">
        <v>104.26</v>
      </c>
      <c r="N569" s="52"/>
      <c r="O569" s="48"/>
      <c r="P569" s="48"/>
      <c r="Q569" s="48"/>
      <c r="R569" s="48"/>
      <c r="S569" s="48"/>
      <c r="T569" s="48"/>
      <c r="U569" s="48"/>
    </row>
    <row r="570" spans="1:21" s="15" customFormat="1" ht="48" customHeight="1" x14ac:dyDescent="0.2">
      <c r="A570" s="49" t="s">
        <v>1553</v>
      </c>
      <c r="B570" s="49" t="s">
        <v>1384</v>
      </c>
      <c r="C570" s="49" t="s">
        <v>1546</v>
      </c>
      <c r="D570" s="49">
        <v>5150024015</v>
      </c>
      <c r="E570" s="49" t="s">
        <v>1395</v>
      </c>
      <c r="F570" s="49" t="s">
        <v>1396</v>
      </c>
      <c r="G570" s="17">
        <v>42718</v>
      </c>
      <c r="H570" s="49" t="s">
        <v>169</v>
      </c>
      <c r="I570" s="49" t="s">
        <v>1547</v>
      </c>
      <c r="J570" s="16" t="s">
        <v>708</v>
      </c>
      <c r="K570" s="49" t="s">
        <v>26</v>
      </c>
      <c r="L570" s="18">
        <v>5004.57</v>
      </c>
      <c r="M570" s="56">
        <v>104.26</v>
      </c>
      <c r="N570" s="52"/>
      <c r="O570" s="48"/>
      <c r="P570" s="48"/>
      <c r="Q570" s="48"/>
      <c r="R570" s="48"/>
      <c r="S570" s="48"/>
      <c r="T570" s="48"/>
      <c r="U570" s="48"/>
    </row>
    <row r="571" spans="1:21" s="15" customFormat="1" ht="48" customHeight="1" x14ac:dyDescent="0.2">
      <c r="A571" s="49" t="s">
        <v>1553</v>
      </c>
      <c r="B571" s="49" t="s">
        <v>1384</v>
      </c>
      <c r="C571" s="49" t="s">
        <v>1546</v>
      </c>
      <c r="D571" s="49">
        <v>5150024016</v>
      </c>
      <c r="E571" s="49" t="s">
        <v>1395</v>
      </c>
      <c r="F571" s="49" t="s">
        <v>1396</v>
      </c>
      <c r="G571" s="17">
        <v>42718</v>
      </c>
      <c r="H571" s="49" t="s">
        <v>169</v>
      </c>
      <c r="I571" s="49" t="s">
        <v>1547</v>
      </c>
      <c r="J571" s="16" t="s">
        <v>708</v>
      </c>
      <c r="K571" s="49" t="s">
        <v>26</v>
      </c>
      <c r="L571" s="18">
        <v>5004.57</v>
      </c>
      <c r="M571" s="56">
        <v>104.26</v>
      </c>
      <c r="N571" s="52"/>
      <c r="O571" s="48"/>
      <c r="P571" s="48"/>
      <c r="Q571" s="48"/>
      <c r="R571" s="48"/>
      <c r="S571" s="48"/>
      <c r="T571" s="48"/>
      <c r="U571" s="48"/>
    </row>
    <row r="572" spans="1:21" s="15" customFormat="1" ht="48" customHeight="1" x14ac:dyDescent="0.2">
      <c r="A572" s="49" t="s">
        <v>1553</v>
      </c>
      <c r="B572" s="49" t="s">
        <v>1384</v>
      </c>
      <c r="C572" s="49" t="s">
        <v>1546</v>
      </c>
      <c r="D572" s="49">
        <v>5150024017</v>
      </c>
      <c r="E572" s="49" t="s">
        <v>1395</v>
      </c>
      <c r="F572" s="49" t="s">
        <v>1396</v>
      </c>
      <c r="G572" s="17">
        <v>42718</v>
      </c>
      <c r="H572" s="49" t="s">
        <v>169</v>
      </c>
      <c r="I572" s="49" t="s">
        <v>1547</v>
      </c>
      <c r="J572" s="16" t="s">
        <v>708</v>
      </c>
      <c r="K572" s="49" t="s">
        <v>26</v>
      </c>
      <c r="L572" s="18">
        <v>5004.57</v>
      </c>
      <c r="M572" s="56">
        <v>104.26</v>
      </c>
      <c r="N572" s="52"/>
      <c r="O572" s="48"/>
      <c r="P572" s="48"/>
      <c r="Q572" s="48"/>
      <c r="R572" s="48"/>
      <c r="S572" s="48"/>
      <c r="T572" s="48"/>
      <c r="U572" s="48"/>
    </row>
    <row r="573" spans="1:21" s="15" customFormat="1" ht="48" customHeight="1" x14ac:dyDescent="0.2">
      <c r="A573" s="49" t="s">
        <v>1553</v>
      </c>
      <c r="B573" s="49" t="s">
        <v>1384</v>
      </c>
      <c r="C573" s="49" t="s">
        <v>1548</v>
      </c>
      <c r="D573" s="49">
        <v>5150039001</v>
      </c>
      <c r="E573" s="49" t="s">
        <v>1395</v>
      </c>
      <c r="F573" s="49" t="s">
        <v>1396</v>
      </c>
      <c r="G573" s="17">
        <v>42718</v>
      </c>
      <c r="H573" s="49" t="s">
        <v>24</v>
      </c>
      <c r="I573" s="49" t="s">
        <v>24</v>
      </c>
      <c r="J573" s="16" t="s">
        <v>708</v>
      </c>
      <c r="K573" s="49" t="s">
        <v>26</v>
      </c>
      <c r="L573" s="18">
        <v>48978.02</v>
      </c>
      <c r="M573" s="56">
        <v>1020.38</v>
      </c>
      <c r="N573" s="52"/>
      <c r="O573" s="48"/>
      <c r="P573" s="48"/>
      <c r="Q573" s="48"/>
      <c r="R573" s="48"/>
      <c r="S573" s="48"/>
      <c r="T573" s="48"/>
      <c r="U573" s="48"/>
    </row>
    <row r="574" spans="1:21" s="15" customFormat="1" ht="48" customHeight="1" x14ac:dyDescent="0.2">
      <c r="A574" s="49" t="s">
        <v>1553</v>
      </c>
      <c r="B574" s="49" t="s">
        <v>1384</v>
      </c>
      <c r="C574" s="49" t="s">
        <v>1392</v>
      </c>
      <c r="D574" s="49">
        <v>5150026059</v>
      </c>
      <c r="E574" s="49" t="s">
        <v>1395</v>
      </c>
      <c r="F574" s="49" t="s">
        <v>1396</v>
      </c>
      <c r="G574" s="17">
        <v>42718</v>
      </c>
      <c r="H574" s="49" t="s">
        <v>169</v>
      </c>
      <c r="I574" s="49" t="s">
        <v>1549</v>
      </c>
      <c r="J574" s="16" t="s">
        <v>708</v>
      </c>
      <c r="K574" s="49" t="s">
        <v>26</v>
      </c>
      <c r="L574" s="18">
        <v>9556.65</v>
      </c>
      <c r="M574" s="56">
        <v>199.1</v>
      </c>
      <c r="N574" s="52"/>
      <c r="O574" s="48"/>
      <c r="P574" s="48"/>
      <c r="Q574" s="48"/>
      <c r="R574" s="48"/>
      <c r="S574" s="48"/>
      <c r="T574" s="48"/>
      <c r="U574" s="48"/>
    </row>
    <row r="575" spans="1:21" s="15" customFormat="1" ht="48" customHeight="1" x14ac:dyDescent="0.2">
      <c r="A575" s="49" t="s">
        <v>1553</v>
      </c>
      <c r="B575" s="49" t="s">
        <v>1384</v>
      </c>
      <c r="C575" s="49" t="s">
        <v>1392</v>
      </c>
      <c r="D575" s="49">
        <v>5150026060</v>
      </c>
      <c r="E575" s="49" t="s">
        <v>1395</v>
      </c>
      <c r="F575" s="49" t="s">
        <v>1396</v>
      </c>
      <c r="G575" s="17">
        <v>42718</v>
      </c>
      <c r="H575" s="49" t="s">
        <v>169</v>
      </c>
      <c r="I575" s="49" t="s">
        <v>1549</v>
      </c>
      <c r="J575" s="16" t="s">
        <v>708</v>
      </c>
      <c r="K575" s="49" t="s">
        <v>26</v>
      </c>
      <c r="L575" s="18">
        <v>9556.65</v>
      </c>
      <c r="M575" s="56">
        <v>199.1</v>
      </c>
      <c r="N575" s="52"/>
      <c r="O575" s="48"/>
      <c r="P575" s="48"/>
      <c r="Q575" s="48"/>
      <c r="R575" s="48"/>
      <c r="S575" s="48"/>
      <c r="T575" s="48"/>
      <c r="U575" s="48"/>
    </row>
    <row r="576" spans="1:21" s="15" customFormat="1" ht="48" customHeight="1" x14ac:dyDescent="0.2">
      <c r="A576" s="49" t="s">
        <v>1553</v>
      </c>
      <c r="B576" s="49" t="s">
        <v>1384</v>
      </c>
      <c r="C576" s="49" t="s">
        <v>1392</v>
      </c>
      <c r="D576" s="49">
        <v>5150026061</v>
      </c>
      <c r="E576" s="49" t="s">
        <v>1395</v>
      </c>
      <c r="F576" s="49" t="s">
        <v>1396</v>
      </c>
      <c r="G576" s="17">
        <v>42718</v>
      </c>
      <c r="H576" s="49" t="s">
        <v>169</v>
      </c>
      <c r="I576" s="49" t="s">
        <v>1549</v>
      </c>
      <c r="J576" s="16" t="s">
        <v>708</v>
      </c>
      <c r="K576" s="49" t="s">
        <v>26</v>
      </c>
      <c r="L576" s="18">
        <v>9556.65</v>
      </c>
      <c r="M576" s="56">
        <v>199.1</v>
      </c>
      <c r="N576" s="52"/>
      <c r="O576" s="48"/>
      <c r="P576" s="48"/>
      <c r="Q576" s="48"/>
      <c r="R576" s="48"/>
      <c r="S576" s="48"/>
      <c r="T576" s="48"/>
      <c r="U576" s="48"/>
    </row>
    <row r="577" spans="1:21" s="15" customFormat="1" ht="48" customHeight="1" x14ac:dyDescent="0.2">
      <c r="A577" s="49" t="s">
        <v>1553</v>
      </c>
      <c r="B577" s="49" t="s">
        <v>1384</v>
      </c>
      <c r="C577" s="49" t="s">
        <v>1392</v>
      </c>
      <c r="D577" s="49">
        <v>5150026062</v>
      </c>
      <c r="E577" s="49" t="s">
        <v>1395</v>
      </c>
      <c r="F577" s="49" t="s">
        <v>1396</v>
      </c>
      <c r="G577" s="17">
        <v>42718</v>
      </c>
      <c r="H577" s="49" t="s">
        <v>169</v>
      </c>
      <c r="I577" s="49" t="s">
        <v>1549</v>
      </c>
      <c r="J577" s="16" t="s">
        <v>708</v>
      </c>
      <c r="K577" s="49" t="s">
        <v>26</v>
      </c>
      <c r="L577" s="18">
        <v>9556.65</v>
      </c>
      <c r="M577" s="56">
        <v>199.1</v>
      </c>
      <c r="N577" s="52"/>
      <c r="O577" s="48"/>
      <c r="P577" s="48"/>
      <c r="Q577" s="48"/>
      <c r="R577" s="48"/>
      <c r="S577" s="48"/>
      <c r="T577" s="48"/>
      <c r="U577" s="48"/>
    </row>
    <row r="578" spans="1:21" s="15" customFormat="1" ht="48" customHeight="1" x14ac:dyDescent="0.2">
      <c r="A578" s="49" t="s">
        <v>1553</v>
      </c>
      <c r="B578" s="49" t="s">
        <v>1384</v>
      </c>
      <c r="C578" s="49" t="s">
        <v>1392</v>
      </c>
      <c r="D578" s="49">
        <v>5150026063</v>
      </c>
      <c r="E578" s="49" t="s">
        <v>1395</v>
      </c>
      <c r="F578" s="49" t="s">
        <v>1396</v>
      </c>
      <c r="G578" s="17">
        <v>42718</v>
      </c>
      <c r="H578" s="49" t="s">
        <v>169</v>
      </c>
      <c r="I578" s="49" t="s">
        <v>1549</v>
      </c>
      <c r="J578" s="16" t="s">
        <v>708</v>
      </c>
      <c r="K578" s="49" t="s">
        <v>26</v>
      </c>
      <c r="L578" s="18">
        <v>9556.65</v>
      </c>
      <c r="M578" s="56">
        <v>199.1</v>
      </c>
      <c r="N578" s="52"/>
      <c r="O578" s="48"/>
      <c r="P578" s="48"/>
      <c r="Q578" s="48"/>
      <c r="R578" s="48"/>
      <c r="S578" s="48"/>
      <c r="T578" s="48"/>
      <c r="U578" s="48"/>
    </row>
    <row r="579" spans="1:21" s="15" customFormat="1" ht="48" customHeight="1" x14ac:dyDescent="0.2">
      <c r="A579" s="49" t="s">
        <v>1553</v>
      </c>
      <c r="B579" s="49" t="s">
        <v>1384</v>
      </c>
      <c r="C579" s="49" t="s">
        <v>1392</v>
      </c>
      <c r="D579" s="49">
        <v>5150026064</v>
      </c>
      <c r="E579" s="49" t="s">
        <v>1395</v>
      </c>
      <c r="F579" s="49" t="s">
        <v>1396</v>
      </c>
      <c r="G579" s="17">
        <v>42718</v>
      </c>
      <c r="H579" s="49" t="s">
        <v>169</v>
      </c>
      <c r="I579" s="49" t="s">
        <v>1549</v>
      </c>
      <c r="J579" s="16" t="s">
        <v>708</v>
      </c>
      <c r="K579" s="49" t="s">
        <v>26</v>
      </c>
      <c r="L579" s="18">
        <v>9556.65</v>
      </c>
      <c r="M579" s="56">
        <v>199.1</v>
      </c>
      <c r="N579" s="52"/>
      <c r="O579" s="48"/>
      <c r="P579" s="48"/>
      <c r="Q579" s="48"/>
      <c r="R579" s="48"/>
      <c r="S579" s="48"/>
      <c r="T579" s="48"/>
      <c r="U579" s="48"/>
    </row>
    <row r="580" spans="1:21" s="15" customFormat="1" ht="48" customHeight="1" x14ac:dyDescent="0.2">
      <c r="A580" s="49" t="s">
        <v>1553</v>
      </c>
      <c r="B580" s="49" t="s">
        <v>1384</v>
      </c>
      <c r="C580" s="49" t="s">
        <v>1265</v>
      </c>
      <c r="D580" s="49">
        <v>5150029021</v>
      </c>
      <c r="E580" s="49" t="s">
        <v>1395</v>
      </c>
      <c r="F580" s="49" t="s">
        <v>1396</v>
      </c>
      <c r="G580" s="17">
        <v>42718</v>
      </c>
      <c r="H580" s="49" t="s">
        <v>1550</v>
      </c>
      <c r="I580" s="49" t="s">
        <v>1551</v>
      </c>
      <c r="J580" s="16" t="s">
        <v>708</v>
      </c>
      <c r="K580" s="49" t="s">
        <v>26</v>
      </c>
      <c r="L580" s="18">
        <v>1164.74</v>
      </c>
      <c r="M580" s="56">
        <v>24.27</v>
      </c>
      <c r="N580" s="52"/>
      <c r="O580" s="48"/>
      <c r="P580" s="48"/>
      <c r="Q580" s="48"/>
      <c r="R580" s="48"/>
      <c r="S580" s="48"/>
      <c r="T580" s="48"/>
      <c r="U580" s="48"/>
    </row>
    <row r="581" spans="1:21" s="15" customFormat="1" ht="48" customHeight="1" x14ac:dyDescent="0.2">
      <c r="A581" s="49" t="s">
        <v>1553</v>
      </c>
      <c r="B581" s="49" t="s">
        <v>1384</v>
      </c>
      <c r="C581" s="49" t="s">
        <v>1265</v>
      </c>
      <c r="D581" s="49">
        <v>5150029022</v>
      </c>
      <c r="E581" s="49" t="s">
        <v>1395</v>
      </c>
      <c r="F581" s="49" t="s">
        <v>1396</v>
      </c>
      <c r="G581" s="17">
        <v>42718</v>
      </c>
      <c r="H581" s="49" t="s">
        <v>1550</v>
      </c>
      <c r="I581" s="49" t="s">
        <v>1551</v>
      </c>
      <c r="J581" s="16" t="s">
        <v>708</v>
      </c>
      <c r="K581" s="49" t="s">
        <v>26</v>
      </c>
      <c r="L581" s="18">
        <v>1164.74</v>
      </c>
      <c r="M581" s="56">
        <v>24.27</v>
      </c>
      <c r="N581" s="52"/>
      <c r="O581" s="48"/>
      <c r="P581" s="48"/>
      <c r="Q581" s="48"/>
      <c r="R581" s="48"/>
      <c r="S581" s="48"/>
      <c r="T581" s="48"/>
      <c r="U581" s="48"/>
    </row>
    <row r="582" spans="1:21" s="15" customFormat="1" ht="48" customHeight="1" x14ac:dyDescent="0.2">
      <c r="A582" s="49" t="s">
        <v>1553</v>
      </c>
      <c r="B582" s="49" t="s">
        <v>1384</v>
      </c>
      <c r="C582" s="49" t="s">
        <v>1265</v>
      </c>
      <c r="D582" s="49">
        <v>5150029023</v>
      </c>
      <c r="E582" s="49" t="s">
        <v>1395</v>
      </c>
      <c r="F582" s="49" t="s">
        <v>1396</v>
      </c>
      <c r="G582" s="17">
        <v>42718</v>
      </c>
      <c r="H582" s="49" t="s">
        <v>1550</v>
      </c>
      <c r="I582" s="49" t="s">
        <v>1551</v>
      </c>
      <c r="J582" s="16" t="s">
        <v>708</v>
      </c>
      <c r="K582" s="49" t="s">
        <v>26</v>
      </c>
      <c r="L582" s="18">
        <v>1164.74</v>
      </c>
      <c r="M582" s="56">
        <v>24.27</v>
      </c>
      <c r="N582" s="52"/>
      <c r="O582" s="48"/>
      <c r="P582" s="48"/>
      <c r="Q582" s="48"/>
      <c r="R582" s="48"/>
      <c r="S582" s="48"/>
      <c r="T582" s="48"/>
      <c r="U582" s="48"/>
    </row>
    <row r="583" spans="1:21" s="15" customFormat="1" ht="48" customHeight="1" x14ac:dyDescent="0.2">
      <c r="A583" s="49" t="s">
        <v>1553</v>
      </c>
      <c r="B583" s="49" t="s">
        <v>1384</v>
      </c>
      <c r="C583" s="49" t="s">
        <v>1265</v>
      </c>
      <c r="D583" s="49">
        <v>5150029024</v>
      </c>
      <c r="E583" s="49" t="s">
        <v>1395</v>
      </c>
      <c r="F583" s="49" t="s">
        <v>1396</v>
      </c>
      <c r="G583" s="17">
        <v>42718</v>
      </c>
      <c r="H583" s="49" t="s">
        <v>1550</v>
      </c>
      <c r="I583" s="49" t="s">
        <v>1551</v>
      </c>
      <c r="J583" s="16" t="s">
        <v>708</v>
      </c>
      <c r="K583" s="49" t="s">
        <v>26</v>
      </c>
      <c r="L583" s="18">
        <v>1164.74</v>
      </c>
      <c r="M583" s="56">
        <v>24.27</v>
      </c>
      <c r="N583" s="52"/>
      <c r="O583" s="48"/>
      <c r="P583" s="48"/>
      <c r="Q583" s="48"/>
      <c r="R583" s="48"/>
      <c r="S583" s="48"/>
      <c r="T583" s="48"/>
      <c r="U583" s="48"/>
    </row>
    <row r="584" spans="1:21" s="15" customFormat="1" ht="48" customHeight="1" x14ac:dyDescent="0.2">
      <c r="A584" s="49" t="s">
        <v>1553</v>
      </c>
      <c r="B584" s="49" t="s">
        <v>1384</v>
      </c>
      <c r="C584" s="49" t="s">
        <v>1265</v>
      </c>
      <c r="D584" s="49">
        <v>5150029025</v>
      </c>
      <c r="E584" s="49" t="s">
        <v>1395</v>
      </c>
      <c r="F584" s="49" t="s">
        <v>1396</v>
      </c>
      <c r="G584" s="17">
        <v>42718</v>
      </c>
      <c r="H584" s="49" t="s">
        <v>1550</v>
      </c>
      <c r="I584" s="49" t="s">
        <v>1551</v>
      </c>
      <c r="J584" s="16" t="s">
        <v>708</v>
      </c>
      <c r="K584" s="49" t="s">
        <v>26</v>
      </c>
      <c r="L584" s="18">
        <v>1164.74</v>
      </c>
      <c r="M584" s="56">
        <v>24.27</v>
      </c>
      <c r="N584" s="52"/>
      <c r="O584" s="48"/>
      <c r="P584" s="48"/>
      <c r="Q584" s="48"/>
      <c r="R584" s="48"/>
      <c r="S584" s="48"/>
      <c r="T584" s="48"/>
      <c r="U584" s="48"/>
    </row>
    <row r="585" spans="1:21" s="15" customFormat="1" ht="48" customHeight="1" x14ac:dyDescent="0.2">
      <c r="A585" s="49" t="s">
        <v>1553</v>
      </c>
      <c r="B585" s="49" t="s">
        <v>1384</v>
      </c>
      <c r="C585" s="49" t="s">
        <v>1265</v>
      </c>
      <c r="D585" s="49">
        <v>5150029026</v>
      </c>
      <c r="E585" s="49" t="s">
        <v>1395</v>
      </c>
      <c r="F585" s="49" t="s">
        <v>1396</v>
      </c>
      <c r="G585" s="17">
        <v>42718</v>
      </c>
      <c r="H585" s="49" t="s">
        <v>1550</v>
      </c>
      <c r="I585" s="49" t="s">
        <v>1551</v>
      </c>
      <c r="J585" s="16" t="s">
        <v>708</v>
      </c>
      <c r="K585" s="49" t="s">
        <v>26</v>
      </c>
      <c r="L585" s="18">
        <v>1164.74</v>
      </c>
      <c r="M585" s="56">
        <v>24.27</v>
      </c>
      <c r="N585" s="52"/>
      <c r="O585" s="48"/>
      <c r="P585" s="48"/>
      <c r="Q585" s="48"/>
      <c r="R585" s="48"/>
      <c r="S585" s="48"/>
      <c r="T585" s="48"/>
      <c r="U585" s="48"/>
    </row>
    <row r="586" spans="1:21" s="15" customFormat="1" ht="48" customHeight="1" x14ac:dyDescent="0.2">
      <c r="A586" s="49" t="s">
        <v>1553</v>
      </c>
      <c r="B586" s="49" t="s">
        <v>1384</v>
      </c>
      <c r="C586" s="49" t="s">
        <v>1265</v>
      </c>
      <c r="D586" s="49">
        <v>5150029027</v>
      </c>
      <c r="E586" s="49" t="s">
        <v>1395</v>
      </c>
      <c r="F586" s="49" t="s">
        <v>1396</v>
      </c>
      <c r="G586" s="17">
        <v>42718</v>
      </c>
      <c r="H586" s="49" t="s">
        <v>1550</v>
      </c>
      <c r="I586" s="49" t="s">
        <v>1551</v>
      </c>
      <c r="J586" s="16" t="s">
        <v>708</v>
      </c>
      <c r="K586" s="49" t="s">
        <v>26</v>
      </c>
      <c r="L586" s="18">
        <v>1164.74</v>
      </c>
      <c r="M586" s="56">
        <v>24.27</v>
      </c>
      <c r="N586" s="52"/>
      <c r="O586" s="48"/>
      <c r="P586" s="48"/>
      <c r="Q586" s="48"/>
      <c r="R586" s="48"/>
      <c r="S586" s="48"/>
      <c r="T586" s="48"/>
      <c r="U586" s="48"/>
    </row>
    <row r="587" spans="1:21" s="15" customFormat="1" ht="48" customHeight="1" x14ac:dyDescent="0.2">
      <c r="A587" s="49" t="s">
        <v>1553</v>
      </c>
      <c r="B587" s="49" t="s">
        <v>1384</v>
      </c>
      <c r="C587" s="49" t="s">
        <v>1265</v>
      </c>
      <c r="D587" s="49">
        <v>5150029028</v>
      </c>
      <c r="E587" s="49" t="s">
        <v>1395</v>
      </c>
      <c r="F587" s="49" t="s">
        <v>1396</v>
      </c>
      <c r="G587" s="17">
        <v>42718</v>
      </c>
      <c r="H587" s="49" t="s">
        <v>1550</v>
      </c>
      <c r="I587" s="49" t="s">
        <v>1551</v>
      </c>
      <c r="J587" s="16" t="s">
        <v>708</v>
      </c>
      <c r="K587" s="49" t="s">
        <v>26</v>
      </c>
      <c r="L587" s="18">
        <v>1164.74</v>
      </c>
      <c r="M587" s="56">
        <v>24.27</v>
      </c>
      <c r="N587" s="52"/>
      <c r="O587" s="48"/>
      <c r="P587" s="48"/>
      <c r="Q587" s="48"/>
      <c r="R587" s="48"/>
      <c r="S587" s="48"/>
      <c r="T587" s="48"/>
      <c r="U587" s="48"/>
    </row>
    <row r="588" spans="1:21" s="15" customFormat="1" ht="48" customHeight="1" x14ac:dyDescent="0.2">
      <c r="A588" s="49" t="s">
        <v>1553</v>
      </c>
      <c r="B588" s="49" t="s">
        <v>1384</v>
      </c>
      <c r="C588" s="49" t="s">
        <v>1265</v>
      </c>
      <c r="D588" s="49">
        <v>5150029029</v>
      </c>
      <c r="E588" s="49" t="s">
        <v>1395</v>
      </c>
      <c r="F588" s="49" t="s">
        <v>1396</v>
      </c>
      <c r="G588" s="17">
        <v>42718</v>
      </c>
      <c r="H588" s="49" t="s">
        <v>1550</v>
      </c>
      <c r="I588" s="49" t="s">
        <v>1551</v>
      </c>
      <c r="J588" s="16" t="s">
        <v>708</v>
      </c>
      <c r="K588" s="49" t="s">
        <v>26</v>
      </c>
      <c r="L588" s="18">
        <v>1164.74</v>
      </c>
      <c r="M588" s="56">
        <v>24.27</v>
      </c>
      <c r="N588" s="52"/>
      <c r="O588" s="48"/>
      <c r="P588" s="48"/>
      <c r="Q588" s="48"/>
      <c r="R588" s="48"/>
      <c r="S588" s="48"/>
      <c r="T588" s="48"/>
      <c r="U588" s="48"/>
    </row>
    <row r="589" spans="1:21" s="15" customFormat="1" ht="48" customHeight="1" x14ac:dyDescent="0.2">
      <c r="A589" s="49" t="s">
        <v>1553</v>
      </c>
      <c r="B589" s="49" t="s">
        <v>1384</v>
      </c>
      <c r="C589" s="49" t="s">
        <v>1265</v>
      </c>
      <c r="D589" s="49">
        <v>5150029030</v>
      </c>
      <c r="E589" s="49" t="s">
        <v>1395</v>
      </c>
      <c r="F589" s="49" t="s">
        <v>1396</v>
      </c>
      <c r="G589" s="17">
        <v>42718</v>
      </c>
      <c r="H589" s="49" t="s">
        <v>1550</v>
      </c>
      <c r="I589" s="49" t="s">
        <v>1551</v>
      </c>
      <c r="J589" s="16" t="s">
        <v>708</v>
      </c>
      <c r="K589" s="49" t="s">
        <v>26</v>
      </c>
      <c r="L589" s="18">
        <v>1164.74</v>
      </c>
      <c r="M589" s="56">
        <v>24.27</v>
      </c>
      <c r="N589" s="52"/>
      <c r="O589" s="48"/>
      <c r="P589" s="48"/>
      <c r="Q589" s="48"/>
      <c r="R589" s="48"/>
      <c r="S589" s="48"/>
      <c r="T589" s="48"/>
      <c r="U589" s="48"/>
    </row>
    <row r="590" spans="1:21" s="15" customFormat="1" ht="48" customHeight="1" x14ac:dyDescent="0.2">
      <c r="A590" s="49" t="s">
        <v>1553</v>
      </c>
      <c r="B590" s="49" t="s">
        <v>1384</v>
      </c>
      <c r="C590" s="49" t="s">
        <v>1265</v>
      </c>
      <c r="D590" s="49">
        <v>5150029031</v>
      </c>
      <c r="E590" s="49" t="s">
        <v>1395</v>
      </c>
      <c r="F590" s="49" t="s">
        <v>1396</v>
      </c>
      <c r="G590" s="17">
        <v>42718</v>
      </c>
      <c r="H590" s="49" t="s">
        <v>1550</v>
      </c>
      <c r="I590" s="49" t="s">
        <v>1551</v>
      </c>
      <c r="J590" s="16" t="s">
        <v>708</v>
      </c>
      <c r="K590" s="49" t="s">
        <v>26</v>
      </c>
      <c r="L590" s="18">
        <v>1164.74</v>
      </c>
      <c r="M590" s="56">
        <v>24.27</v>
      </c>
      <c r="N590" s="52"/>
      <c r="O590" s="48"/>
      <c r="P590" s="48"/>
      <c r="Q590" s="48"/>
      <c r="R590" s="48"/>
      <c r="S590" s="48"/>
      <c r="T590" s="48"/>
      <c r="U590" s="48"/>
    </row>
    <row r="591" spans="1:21" s="15" customFormat="1" ht="48" customHeight="1" x14ac:dyDescent="0.2">
      <c r="A591" s="49" t="s">
        <v>1553</v>
      </c>
      <c r="B591" s="49" t="s">
        <v>1384</v>
      </c>
      <c r="C591" s="49" t="s">
        <v>1265</v>
      </c>
      <c r="D591" s="49">
        <v>5150029032</v>
      </c>
      <c r="E591" s="49" t="s">
        <v>1395</v>
      </c>
      <c r="F591" s="49" t="s">
        <v>1396</v>
      </c>
      <c r="G591" s="17">
        <v>42718</v>
      </c>
      <c r="H591" s="49" t="s">
        <v>1550</v>
      </c>
      <c r="I591" s="49" t="s">
        <v>1551</v>
      </c>
      <c r="J591" s="16" t="s">
        <v>708</v>
      </c>
      <c r="K591" s="49" t="s">
        <v>26</v>
      </c>
      <c r="L591" s="18">
        <v>1164.74</v>
      </c>
      <c r="M591" s="56">
        <v>24.27</v>
      </c>
      <c r="N591" s="14"/>
    </row>
    <row r="592" spans="1:21" s="15" customFormat="1" ht="48" customHeight="1" x14ac:dyDescent="0.2">
      <c r="A592" s="49" t="s">
        <v>1553</v>
      </c>
      <c r="B592" s="49" t="s">
        <v>1384</v>
      </c>
      <c r="C592" s="49" t="s">
        <v>1265</v>
      </c>
      <c r="D592" s="49">
        <v>5150029033</v>
      </c>
      <c r="E592" s="49" t="s">
        <v>1395</v>
      </c>
      <c r="F592" s="49" t="s">
        <v>1396</v>
      </c>
      <c r="G592" s="17">
        <v>42718</v>
      </c>
      <c r="H592" s="49" t="s">
        <v>1550</v>
      </c>
      <c r="I592" s="49" t="s">
        <v>1551</v>
      </c>
      <c r="J592" s="16" t="s">
        <v>708</v>
      </c>
      <c r="K592" s="49" t="s">
        <v>26</v>
      </c>
      <c r="L592" s="18">
        <v>1164.74</v>
      </c>
      <c r="M592" s="56">
        <v>24.27</v>
      </c>
      <c r="N592" s="14"/>
    </row>
    <row r="593" spans="1:14" s="15" customFormat="1" ht="48" customHeight="1" x14ac:dyDescent="0.2">
      <c r="A593" s="49" t="s">
        <v>1553</v>
      </c>
      <c r="B593" s="49" t="s">
        <v>1384</v>
      </c>
      <c r="C593" s="49" t="s">
        <v>1265</v>
      </c>
      <c r="D593" s="49">
        <v>5150029034</v>
      </c>
      <c r="E593" s="49" t="s">
        <v>1395</v>
      </c>
      <c r="F593" s="49" t="s">
        <v>1396</v>
      </c>
      <c r="G593" s="17">
        <v>42718</v>
      </c>
      <c r="H593" s="49" t="s">
        <v>1550</v>
      </c>
      <c r="I593" s="49" t="s">
        <v>1551</v>
      </c>
      <c r="J593" s="16" t="s">
        <v>708</v>
      </c>
      <c r="K593" s="49" t="s">
        <v>26</v>
      </c>
      <c r="L593" s="18">
        <v>1164.74</v>
      </c>
      <c r="M593" s="56">
        <v>24.27</v>
      </c>
      <c r="N593" s="14"/>
    </row>
    <row r="594" spans="1:14" s="15" customFormat="1" ht="48" customHeight="1" x14ac:dyDescent="0.2">
      <c r="A594" s="49" t="s">
        <v>1553</v>
      </c>
      <c r="B594" s="49" t="s">
        <v>1384</v>
      </c>
      <c r="C594" s="49" t="s">
        <v>1265</v>
      </c>
      <c r="D594" s="49">
        <v>5150029035</v>
      </c>
      <c r="E594" s="49" t="s">
        <v>1395</v>
      </c>
      <c r="F594" s="49" t="s">
        <v>1396</v>
      </c>
      <c r="G594" s="17">
        <v>42718</v>
      </c>
      <c r="H594" s="49" t="s">
        <v>1550</v>
      </c>
      <c r="I594" s="49" t="s">
        <v>1551</v>
      </c>
      <c r="J594" s="16" t="s">
        <v>708</v>
      </c>
      <c r="K594" s="49" t="s">
        <v>26</v>
      </c>
      <c r="L594" s="18">
        <v>1164.74</v>
      </c>
      <c r="M594" s="56">
        <v>24.27</v>
      </c>
      <c r="N594" s="14"/>
    </row>
    <row r="595" spans="1:14" s="15" customFormat="1" ht="48" customHeight="1" x14ac:dyDescent="0.2">
      <c r="A595" s="49" t="s">
        <v>1553</v>
      </c>
      <c r="B595" s="49" t="s">
        <v>1384</v>
      </c>
      <c r="C595" s="49" t="s">
        <v>1265</v>
      </c>
      <c r="D595" s="49">
        <v>5150029036</v>
      </c>
      <c r="E595" s="49" t="s">
        <v>1395</v>
      </c>
      <c r="F595" s="49" t="s">
        <v>1396</v>
      </c>
      <c r="G595" s="17">
        <v>42718</v>
      </c>
      <c r="H595" s="49" t="s">
        <v>1550</v>
      </c>
      <c r="I595" s="49" t="s">
        <v>1551</v>
      </c>
      <c r="J595" s="16" t="s">
        <v>708</v>
      </c>
      <c r="K595" s="49" t="s">
        <v>26</v>
      </c>
      <c r="L595" s="18">
        <v>1164.74</v>
      </c>
      <c r="M595" s="56">
        <v>24.27</v>
      </c>
      <c r="N595" s="14"/>
    </row>
    <row r="596" spans="1:14" s="15" customFormat="1" ht="48" customHeight="1" x14ac:dyDescent="0.2">
      <c r="A596" s="49" t="s">
        <v>1553</v>
      </c>
      <c r="B596" s="49" t="s">
        <v>1384</v>
      </c>
      <c r="C596" s="49" t="s">
        <v>1265</v>
      </c>
      <c r="D596" s="49">
        <v>5150029037</v>
      </c>
      <c r="E596" s="49" t="s">
        <v>1395</v>
      </c>
      <c r="F596" s="49" t="s">
        <v>1396</v>
      </c>
      <c r="G596" s="17">
        <v>42718</v>
      </c>
      <c r="H596" s="49" t="s">
        <v>1550</v>
      </c>
      <c r="I596" s="49" t="s">
        <v>1551</v>
      </c>
      <c r="J596" s="16" t="s">
        <v>708</v>
      </c>
      <c r="K596" s="49" t="s">
        <v>26</v>
      </c>
      <c r="L596" s="18">
        <v>1164.74</v>
      </c>
      <c r="M596" s="56">
        <v>24.27</v>
      </c>
      <c r="N596" s="14"/>
    </row>
    <row r="597" spans="1:14" s="15" customFormat="1" ht="48" customHeight="1" x14ac:dyDescent="0.2">
      <c r="A597" s="49" t="s">
        <v>1553</v>
      </c>
      <c r="B597" s="49" t="s">
        <v>1384</v>
      </c>
      <c r="C597" s="49" t="s">
        <v>1265</v>
      </c>
      <c r="D597" s="49">
        <v>5150029038</v>
      </c>
      <c r="E597" s="49" t="s">
        <v>1395</v>
      </c>
      <c r="F597" s="49" t="s">
        <v>1396</v>
      </c>
      <c r="G597" s="17">
        <v>42718</v>
      </c>
      <c r="H597" s="49" t="s">
        <v>1550</v>
      </c>
      <c r="I597" s="49" t="s">
        <v>1551</v>
      </c>
      <c r="J597" s="16" t="s">
        <v>708</v>
      </c>
      <c r="K597" s="49" t="s">
        <v>26</v>
      </c>
      <c r="L597" s="18">
        <v>1164.74</v>
      </c>
      <c r="M597" s="56">
        <v>24.27</v>
      </c>
      <c r="N597" s="14"/>
    </row>
    <row r="598" spans="1:14" s="15" customFormat="1" ht="48" customHeight="1" x14ac:dyDescent="0.2">
      <c r="A598" s="49" t="s">
        <v>1553</v>
      </c>
      <c r="B598" s="49" t="s">
        <v>1384</v>
      </c>
      <c r="C598" s="49" t="s">
        <v>1265</v>
      </c>
      <c r="D598" s="49">
        <v>5150029039</v>
      </c>
      <c r="E598" s="49" t="s">
        <v>1395</v>
      </c>
      <c r="F598" s="49" t="s">
        <v>1396</v>
      </c>
      <c r="G598" s="17">
        <v>42718</v>
      </c>
      <c r="H598" s="49" t="s">
        <v>1550</v>
      </c>
      <c r="I598" s="49" t="s">
        <v>1551</v>
      </c>
      <c r="J598" s="16" t="s">
        <v>708</v>
      </c>
      <c r="K598" s="49" t="s">
        <v>26</v>
      </c>
      <c r="L598" s="18">
        <v>1164.74</v>
      </c>
      <c r="M598" s="56">
        <v>24.27</v>
      </c>
      <c r="N598" s="14"/>
    </row>
    <row r="599" spans="1:14" s="15" customFormat="1" ht="48" customHeight="1" x14ac:dyDescent="0.2">
      <c r="A599" s="49" t="s">
        <v>1553</v>
      </c>
      <c r="B599" s="49" t="s">
        <v>1384</v>
      </c>
      <c r="C599" s="49" t="s">
        <v>1265</v>
      </c>
      <c r="D599" s="49">
        <v>5150029040</v>
      </c>
      <c r="E599" s="49" t="s">
        <v>1395</v>
      </c>
      <c r="F599" s="49" t="s">
        <v>1396</v>
      </c>
      <c r="G599" s="17">
        <v>42718</v>
      </c>
      <c r="H599" s="49" t="s">
        <v>1550</v>
      </c>
      <c r="I599" s="49" t="s">
        <v>1551</v>
      </c>
      <c r="J599" s="16" t="s">
        <v>708</v>
      </c>
      <c r="K599" s="49" t="s">
        <v>26</v>
      </c>
      <c r="L599" s="18">
        <v>1164.74</v>
      </c>
      <c r="M599" s="56">
        <v>24.27</v>
      </c>
      <c r="N599" s="14"/>
    </row>
    <row r="600" spans="1:14" s="15" customFormat="1" ht="48" customHeight="1" x14ac:dyDescent="0.2">
      <c r="A600" s="49" t="s">
        <v>1553</v>
      </c>
      <c r="B600" s="49" t="s">
        <v>1384</v>
      </c>
      <c r="C600" s="49" t="s">
        <v>1265</v>
      </c>
      <c r="D600" s="49">
        <v>5150029041</v>
      </c>
      <c r="E600" s="49" t="s">
        <v>1395</v>
      </c>
      <c r="F600" s="49" t="s">
        <v>1396</v>
      </c>
      <c r="G600" s="17">
        <v>42718</v>
      </c>
      <c r="H600" s="49" t="s">
        <v>1550</v>
      </c>
      <c r="I600" s="49" t="s">
        <v>1551</v>
      </c>
      <c r="J600" s="16" t="s">
        <v>708</v>
      </c>
      <c r="K600" s="49" t="s">
        <v>26</v>
      </c>
      <c r="L600" s="18">
        <v>1164.74</v>
      </c>
      <c r="M600" s="56">
        <v>24.27</v>
      </c>
      <c r="N600" s="14"/>
    </row>
    <row r="601" spans="1:14" s="15" customFormat="1" ht="48" customHeight="1" x14ac:dyDescent="0.2">
      <c r="A601" s="49" t="s">
        <v>1553</v>
      </c>
      <c r="B601" s="49" t="s">
        <v>1384</v>
      </c>
      <c r="C601" s="49" t="s">
        <v>1265</v>
      </c>
      <c r="D601" s="49">
        <v>5150029042</v>
      </c>
      <c r="E601" s="49" t="s">
        <v>1395</v>
      </c>
      <c r="F601" s="49" t="s">
        <v>1396</v>
      </c>
      <c r="G601" s="17">
        <v>42718</v>
      </c>
      <c r="H601" s="49" t="s">
        <v>1550</v>
      </c>
      <c r="I601" s="49" t="s">
        <v>1551</v>
      </c>
      <c r="J601" s="16" t="s">
        <v>708</v>
      </c>
      <c r="K601" s="49" t="s">
        <v>26</v>
      </c>
      <c r="L601" s="18">
        <v>1164.74</v>
      </c>
      <c r="M601" s="56">
        <v>24.27</v>
      </c>
      <c r="N601" s="14"/>
    </row>
    <row r="602" spans="1:14" s="15" customFormat="1" ht="48" customHeight="1" x14ac:dyDescent="0.2">
      <c r="A602" s="49" t="s">
        <v>1553</v>
      </c>
      <c r="B602" s="49" t="s">
        <v>1384</v>
      </c>
      <c r="C602" s="49" t="s">
        <v>1265</v>
      </c>
      <c r="D602" s="49">
        <v>5150029043</v>
      </c>
      <c r="E602" s="49" t="s">
        <v>1395</v>
      </c>
      <c r="F602" s="49" t="s">
        <v>1396</v>
      </c>
      <c r="G602" s="17">
        <v>42718</v>
      </c>
      <c r="H602" s="49" t="s">
        <v>1550</v>
      </c>
      <c r="I602" s="49" t="s">
        <v>1551</v>
      </c>
      <c r="J602" s="16" t="s">
        <v>708</v>
      </c>
      <c r="K602" s="49" t="s">
        <v>26</v>
      </c>
      <c r="L602" s="18">
        <v>1164.74</v>
      </c>
      <c r="M602" s="56">
        <v>24.27</v>
      </c>
      <c r="N602" s="14"/>
    </row>
    <row r="603" spans="1:14" s="15" customFormat="1" ht="48" customHeight="1" x14ac:dyDescent="0.2">
      <c r="A603" s="49" t="s">
        <v>1553</v>
      </c>
      <c r="B603" s="49" t="s">
        <v>1384</v>
      </c>
      <c r="C603" s="49" t="s">
        <v>1265</v>
      </c>
      <c r="D603" s="49">
        <v>5150029044</v>
      </c>
      <c r="E603" s="49" t="s">
        <v>1395</v>
      </c>
      <c r="F603" s="49" t="s">
        <v>1396</v>
      </c>
      <c r="G603" s="17">
        <v>42718</v>
      </c>
      <c r="H603" s="49" t="s">
        <v>1550</v>
      </c>
      <c r="I603" s="49" t="s">
        <v>1551</v>
      </c>
      <c r="J603" s="16" t="s">
        <v>708</v>
      </c>
      <c r="K603" s="49" t="s">
        <v>26</v>
      </c>
      <c r="L603" s="18">
        <v>1164.74</v>
      </c>
      <c r="M603" s="56">
        <v>24.27</v>
      </c>
      <c r="N603" s="14"/>
    </row>
    <row r="604" spans="1:14" s="15" customFormat="1" ht="48" customHeight="1" x14ac:dyDescent="0.2">
      <c r="A604" s="49" t="s">
        <v>1553</v>
      </c>
      <c r="B604" s="49" t="s">
        <v>1384</v>
      </c>
      <c r="C604" s="49" t="s">
        <v>1265</v>
      </c>
      <c r="D604" s="49">
        <v>5150029045</v>
      </c>
      <c r="E604" s="49" t="s">
        <v>1395</v>
      </c>
      <c r="F604" s="49" t="s">
        <v>1396</v>
      </c>
      <c r="G604" s="17">
        <v>42718</v>
      </c>
      <c r="H604" s="49" t="s">
        <v>1550</v>
      </c>
      <c r="I604" s="49" t="s">
        <v>1551</v>
      </c>
      <c r="J604" s="16" t="s">
        <v>708</v>
      </c>
      <c r="K604" s="49" t="s">
        <v>26</v>
      </c>
      <c r="L604" s="18">
        <v>1164.74</v>
      </c>
      <c r="M604" s="56">
        <v>24.27</v>
      </c>
      <c r="N604" s="14"/>
    </row>
    <row r="605" spans="1:14" s="15" customFormat="1" ht="48" customHeight="1" x14ac:dyDescent="0.2">
      <c r="A605" s="49" t="s">
        <v>1553</v>
      </c>
      <c r="B605" s="49" t="s">
        <v>1384</v>
      </c>
      <c r="C605" s="49" t="s">
        <v>1265</v>
      </c>
      <c r="D605" s="49">
        <v>5150029046</v>
      </c>
      <c r="E605" s="49" t="s">
        <v>1395</v>
      </c>
      <c r="F605" s="49" t="s">
        <v>1396</v>
      </c>
      <c r="G605" s="17">
        <v>42718</v>
      </c>
      <c r="H605" s="49" t="s">
        <v>1550</v>
      </c>
      <c r="I605" s="49" t="s">
        <v>1551</v>
      </c>
      <c r="J605" s="16" t="s">
        <v>708</v>
      </c>
      <c r="K605" s="49" t="s">
        <v>26</v>
      </c>
      <c r="L605" s="18">
        <v>1164.74</v>
      </c>
      <c r="M605" s="56">
        <v>24.27</v>
      </c>
      <c r="N605" s="14"/>
    </row>
    <row r="606" spans="1:14" s="15" customFormat="1" ht="48" customHeight="1" x14ac:dyDescent="0.2">
      <c r="A606" s="49" t="s">
        <v>1553</v>
      </c>
      <c r="B606" s="49" t="s">
        <v>1384</v>
      </c>
      <c r="C606" s="49" t="s">
        <v>1265</v>
      </c>
      <c r="D606" s="49">
        <v>5150029047</v>
      </c>
      <c r="E606" s="49" t="s">
        <v>1395</v>
      </c>
      <c r="F606" s="49" t="s">
        <v>1396</v>
      </c>
      <c r="G606" s="17">
        <v>42718</v>
      </c>
      <c r="H606" s="49" t="s">
        <v>1550</v>
      </c>
      <c r="I606" s="49" t="s">
        <v>1551</v>
      </c>
      <c r="J606" s="16" t="s">
        <v>708</v>
      </c>
      <c r="K606" s="49" t="s">
        <v>26</v>
      </c>
      <c r="L606" s="18">
        <v>1164.74</v>
      </c>
      <c r="M606" s="56">
        <v>24.27</v>
      </c>
      <c r="N606" s="14"/>
    </row>
    <row r="607" spans="1:14" s="15" customFormat="1" ht="48" customHeight="1" x14ac:dyDescent="0.2">
      <c r="A607" s="49" t="s">
        <v>1553</v>
      </c>
      <c r="B607" s="49" t="s">
        <v>1384</v>
      </c>
      <c r="C607" s="49" t="s">
        <v>1265</v>
      </c>
      <c r="D607" s="49">
        <v>5150029048</v>
      </c>
      <c r="E607" s="49" t="s">
        <v>1395</v>
      </c>
      <c r="F607" s="49" t="s">
        <v>1396</v>
      </c>
      <c r="G607" s="17">
        <v>42718</v>
      </c>
      <c r="H607" s="49" t="s">
        <v>1550</v>
      </c>
      <c r="I607" s="49" t="s">
        <v>1551</v>
      </c>
      <c r="J607" s="16" t="s">
        <v>708</v>
      </c>
      <c r="K607" s="49" t="s">
        <v>26</v>
      </c>
      <c r="L607" s="18">
        <v>1164.74</v>
      </c>
      <c r="M607" s="56">
        <v>24.27</v>
      </c>
      <c r="N607" s="14"/>
    </row>
    <row r="608" spans="1:14" s="15" customFormat="1" ht="48" customHeight="1" x14ac:dyDescent="0.2">
      <c r="A608" s="49" t="s">
        <v>1553</v>
      </c>
      <c r="B608" s="49" t="s">
        <v>1384</v>
      </c>
      <c r="C608" s="49" t="s">
        <v>1265</v>
      </c>
      <c r="D608" s="49">
        <v>5150029049</v>
      </c>
      <c r="E608" s="49" t="s">
        <v>1395</v>
      </c>
      <c r="F608" s="49" t="s">
        <v>1396</v>
      </c>
      <c r="G608" s="17">
        <v>42718</v>
      </c>
      <c r="H608" s="49" t="s">
        <v>1550</v>
      </c>
      <c r="I608" s="49" t="s">
        <v>1551</v>
      </c>
      <c r="J608" s="16" t="s">
        <v>708</v>
      </c>
      <c r="K608" s="49" t="s">
        <v>26</v>
      </c>
      <c r="L608" s="18">
        <v>1164.74</v>
      </c>
      <c r="M608" s="56">
        <v>24.27</v>
      </c>
      <c r="N608" s="14"/>
    </row>
    <row r="609" spans="1:14" s="15" customFormat="1" ht="48" customHeight="1" x14ac:dyDescent="0.2">
      <c r="A609" s="49" t="s">
        <v>1553</v>
      </c>
      <c r="B609" s="49" t="s">
        <v>1384</v>
      </c>
      <c r="C609" s="49" t="s">
        <v>1265</v>
      </c>
      <c r="D609" s="49">
        <v>5150029050</v>
      </c>
      <c r="E609" s="49" t="s">
        <v>1395</v>
      </c>
      <c r="F609" s="49" t="s">
        <v>1396</v>
      </c>
      <c r="G609" s="17">
        <v>42718</v>
      </c>
      <c r="H609" s="49" t="s">
        <v>1550</v>
      </c>
      <c r="I609" s="49" t="s">
        <v>1551</v>
      </c>
      <c r="J609" s="16" t="s">
        <v>708</v>
      </c>
      <c r="K609" s="49" t="s">
        <v>26</v>
      </c>
      <c r="L609" s="18">
        <v>1164.74</v>
      </c>
      <c r="M609" s="56">
        <v>24.27</v>
      </c>
      <c r="N609" s="14"/>
    </row>
    <row r="610" spans="1:14" s="15" customFormat="1" ht="48" customHeight="1" x14ac:dyDescent="0.2">
      <c r="A610" s="49" t="s">
        <v>1553</v>
      </c>
      <c r="B610" s="49" t="s">
        <v>1384</v>
      </c>
      <c r="C610" s="49" t="s">
        <v>1265</v>
      </c>
      <c r="D610" s="49">
        <v>5150029051</v>
      </c>
      <c r="E610" s="49" t="s">
        <v>1395</v>
      </c>
      <c r="F610" s="49" t="s">
        <v>1396</v>
      </c>
      <c r="G610" s="17">
        <v>42718</v>
      </c>
      <c r="H610" s="49" t="s">
        <v>1550</v>
      </c>
      <c r="I610" s="49" t="s">
        <v>1551</v>
      </c>
      <c r="J610" s="16" t="s">
        <v>708</v>
      </c>
      <c r="K610" s="49" t="s">
        <v>26</v>
      </c>
      <c r="L610" s="18">
        <v>1164.74</v>
      </c>
      <c r="M610" s="56">
        <v>24.27</v>
      </c>
      <c r="N610" s="14"/>
    </row>
    <row r="611" spans="1:14" s="15" customFormat="1" ht="48" customHeight="1" x14ac:dyDescent="0.2">
      <c r="A611" s="49" t="s">
        <v>1553</v>
      </c>
      <c r="B611" s="49" t="s">
        <v>1384</v>
      </c>
      <c r="C611" s="49" t="s">
        <v>1265</v>
      </c>
      <c r="D611" s="49">
        <v>5150029052</v>
      </c>
      <c r="E611" s="49" t="s">
        <v>1395</v>
      </c>
      <c r="F611" s="49" t="s">
        <v>1396</v>
      </c>
      <c r="G611" s="17">
        <v>42718</v>
      </c>
      <c r="H611" s="49" t="s">
        <v>1550</v>
      </c>
      <c r="I611" s="49" t="s">
        <v>1551</v>
      </c>
      <c r="J611" s="16" t="s">
        <v>708</v>
      </c>
      <c r="K611" s="49" t="s">
        <v>26</v>
      </c>
      <c r="L611" s="18">
        <v>1164.74</v>
      </c>
      <c r="M611" s="56">
        <v>24.27</v>
      </c>
      <c r="N611" s="14"/>
    </row>
    <row r="612" spans="1:14" s="15" customFormat="1" ht="48" customHeight="1" x14ac:dyDescent="0.2">
      <c r="A612" s="49" t="s">
        <v>1553</v>
      </c>
      <c r="B612" s="49" t="s">
        <v>1384</v>
      </c>
      <c r="C612" s="49" t="s">
        <v>1265</v>
      </c>
      <c r="D612" s="49">
        <v>5150029053</v>
      </c>
      <c r="E612" s="49" t="s">
        <v>1395</v>
      </c>
      <c r="F612" s="49" t="s">
        <v>1396</v>
      </c>
      <c r="G612" s="17">
        <v>42718</v>
      </c>
      <c r="H612" s="49" t="s">
        <v>1550</v>
      </c>
      <c r="I612" s="49" t="s">
        <v>1551</v>
      </c>
      <c r="J612" s="16" t="s">
        <v>708</v>
      </c>
      <c r="K612" s="49" t="s">
        <v>26</v>
      </c>
      <c r="L612" s="18">
        <v>1164.74</v>
      </c>
      <c r="M612" s="56">
        <v>24.27</v>
      </c>
      <c r="N612" s="14"/>
    </row>
    <row r="613" spans="1:14" s="15" customFormat="1" ht="48" customHeight="1" x14ac:dyDescent="0.2">
      <c r="A613" s="49" t="s">
        <v>1553</v>
      </c>
      <c r="B613" s="49" t="s">
        <v>1384</v>
      </c>
      <c r="C613" s="49" t="s">
        <v>1265</v>
      </c>
      <c r="D613" s="49">
        <v>5150029054</v>
      </c>
      <c r="E613" s="49" t="s">
        <v>1395</v>
      </c>
      <c r="F613" s="49" t="s">
        <v>1396</v>
      </c>
      <c r="G613" s="17">
        <v>42718</v>
      </c>
      <c r="H613" s="49" t="s">
        <v>1550</v>
      </c>
      <c r="I613" s="49" t="s">
        <v>1551</v>
      </c>
      <c r="J613" s="16" t="s">
        <v>708</v>
      </c>
      <c r="K613" s="49" t="s">
        <v>26</v>
      </c>
      <c r="L613" s="18">
        <v>1164.74</v>
      </c>
      <c r="M613" s="56">
        <v>24.27</v>
      </c>
      <c r="N613" s="14"/>
    </row>
    <row r="614" spans="1:14" s="15" customFormat="1" ht="48" customHeight="1" x14ac:dyDescent="0.2">
      <c r="A614" s="49" t="s">
        <v>1553</v>
      </c>
      <c r="B614" s="49" t="s">
        <v>1384</v>
      </c>
      <c r="C614" s="49" t="s">
        <v>1265</v>
      </c>
      <c r="D614" s="49">
        <v>5150029055</v>
      </c>
      <c r="E614" s="49" t="s">
        <v>1395</v>
      </c>
      <c r="F614" s="49" t="s">
        <v>1396</v>
      </c>
      <c r="G614" s="17">
        <v>42718</v>
      </c>
      <c r="H614" s="49" t="s">
        <v>1550</v>
      </c>
      <c r="I614" s="49" t="s">
        <v>1551</v>
      </c>
      <c r="J614" s="16" t="s">
        <v>708</v>
      </c>
      <c r="K614" s="49" t="s">
        <v>26</v>
      </c>
      <c r="L614" s="18">
        <v>1164.74</v>
      </c>
      <c r="M614" s="56">
        <v>24.27</v>
      </c>
      <c r="N614" s="14"/>
    </row>
    <row r="615" spans="1:14" s="15" customFormat="1" ht="48" customHeight="1" x14ac:dyDescent="0.2">
      <c r="A615" s="49" t="s">
        <v>1553</v>
      </c>
      <c r="B615" s="49" t="s">
        <v>1384</v>
      </c>
      <c r="C615" s="49" t="s">
        <v>1265</v>
      </c>
      <c r="D615" s="49">
        <v>5150029056</v>
      </c>
      <c r="E615" s="49" t="s">
        <v>1395</v>
      </c>
      <c r="F615" s="49" t="s">
        <v>1396</v>
      </c>
      <c r="G615" s="17">
        <v>42718</v>
      </c>
      <c r="H615" s="49" t="s">
        <v>1550</v>
      </c>
      <c r="I615" s="49" t="s">
        <v>1551</v>
      </c>
      <c r="J615" s="16" t="s">
        <v>708</v>
      </c>
      <c r="K615" s="49" t="s">
        <v>26</v>
      </c>
      <c r="L615" s="18">
        <v>1164.74</v>
      </c>
      <c r="M615" s="56">
        <v>24.27</v>
      </c>
      <c r="N615" s="14"/>
    </row>
    <row r="616" spans="1:14" s="15" customFormat="1" ht="48" customHeight="1" x14ac:dyDescent="0.2">
      <c r="A616" s="49" t="s">
        <v>1553</v>
      </c>
      <c r="B616" s="49" t="s">
        <v>1384</v>
      </c>
      <c r="C616" s="49" t="s">
        <v>1265</v>
      </c>
      <c r="D616" s="49">
        <v>5150029057</v>
      </c>
      <c r="E616" s="49" t="s">
        <v>1395</v>
      </c>
      <c r="F616" s="49" t="s">
        <v>1396</v>
      </c>
      <c r="G616" s="17">
        <v>42718</v>
      </c>
      <c r="H616" s="49" t="s">
        <v>1550</v>
      </c>
      <c r="I616" s="49" t="s">
        <v>1551</v>
      </c>
      <c r="J616" s="16" t="s">
        <v>708</v>
      </c>
      <c r="K616" s="49" t="s">
        <v>26</v>
      </c>
      <c r="L616" s="18">
        <v>1164.74</v>
      </c>
      <c r="M616" s="56">
        <v>24.27</v>
      </c>
      <c r="N616" s="14"/>
    </row>
    <row r="617" spans="1:14" s="15" customFormat="1" ht="48" customHeight="1" x14ac:dyDescent="0.2">
      <c r="A617" s="49" t="s">
        <v>1553</v>
      </c>
      <c r="B617" s="49" t="s">
        <v>1384</v>
      </c>
      <c r="C617" s="49" t="s">
        <v>1265</v>
      </c>
      <c r="D617" s="49">
        <v>5150029058</v>
      </c>
      <c r="E617" s="49" t="s">
        <v>1395</v>
      </c>
      <c r="F617" s="49" t="s">
        <v>1396</v>
      </c>
      <c r="G617" s="17">
        <v>42718</v>
      </c>
      <c r="H617" s="49" t="s">
        <v>1550</v>
      </c>
      <c r="I617" s="49" t="s">
        <v>1551</v>
      </c>
      <c r="J617" s="16" t="s">
        <v>708</v>
      </c>
      <c r="K617" s="49" t="s">
        <v>26</v>
      </c>
      <c r="L617" s="18">
        <v>1164.74</v>
      </c>
      <c r="M617" s="56">
        <v>24.27</v>
      </c>
      <c r="N617" s="14"/>
    </row>
    <row r="618" spans="1:14" s="15" customFormat="1" ht="48" customHeight="1" x14ac:dyDescent="0.2">
      <c r="A618" s="49" t="s">
        <v>1553</v>
      </c>
      <c r="B618" s="49" t="s">
        <v>1384</v>
      </c>
      <c r="C618" s="49" t="s">
        <v>1265</v>
      </c>
      <c r="D618" s="49">
        <v>5150029059</v>
      </c>
      <c r="E618" s="49" t="s">
        <v>1395</v>
      </c>
      <c r="F618" s="49" t="s">
        <v>1396</v>
      </c>
      <c r="G618" s="17">
        <v>42718</v>
      </c>
      <c r="H618" s="49" t="s">
        <v>1550</v>
      </c>
      <c r="I618" s="49" t="s">
        <v>1551</v>
      </c>
      <c r="J618" s="16" t="s">
        <v>708</v>
      </c>
      <c r="K618" s="49" t="s">
        <v>26</v>
      </c>
      <c r="L618" s="18">
        <v>1164.74</v>
      </c>
      <c r="M618" s="56">
        <v>24.27</v>
      </c>
      <c r="N618" s="14"/>
    </row>
    <row r="619" spans="1:14" s="15" customFormat="1" ht="48" customHeight="1" x14ac:dyDescent="0.2">
      <c r="A619" s="49" t="s">
        <v>1553</v>
      </c>
      <c r="B619" s="49" t="s">
        <v>1384</v>
      </c>
      <c r="C619" s="49" t="s">
        <v>1265</v>
      </c>
      <c r="D619" s="49">
        <v>5150029060</v>
      </c>
      <c r="E619" s="49" t="s">
        <v>1395</v>
      </c>
      <c r="F619" s="49" t="s">
        <v>1396</v>
      </c>
      <c r="G619" s="17">
        <v>42718</v>
      </c>
      <c r="H619" s="49" t="s">
        <v>1550</v>
      </c>
      <c r="I619" s="49" t="s">
        <v>1551</v>
      </c>
      <c r="J619" s="16" t="s">
        <v>708</v>
      </c>
      <c r="K619" s="49" t="s">
        <v>26</v>
      </c>
      <c r="L619" s="18">
        <v>1164.74</v>
      </c>
      <c r="M619" s="56">
        <v>24.27</v>
      </c>
      <c r="N619" s="14"/>
    </row>
    <row r="620" spans="1:14" s="15" customFormat="1" ht="48" customHeight="1" x14ac:dyDescent="0.2">
      <c r="A620" s="49" t="s">
        <v>1553</v>
      </c>
      <c r="B620" s="49" t="s">
        <v>1384</v>
      </c>
      <c r="C620" s="49" t="s">
        <v>1265</v>
      </c>
      <c r="D620" s="49">
        <v>5150029061</v>
      </c>
      <c r="E620" s="49" t="s">
        <v>1395</v>
      </c>
      <c r="F620" s="49" t="s">
        <v>1396</v>
      </c>
      <c r="G620" s="17">
        <v>42718</v>
      </c>
      <c r="H620" s="49" t="s">
        <v>1550</v>
      </c>
      <c r="I620" s="49" t="s">
        <v>1551</v>
      </c>
      <c r="J620" s="16" t="s">
        <v>708</v>
      </c>
      <c r="K620" s="49" t="s">
        <v>26</v>
      </c>
      <c r="L620" s="18">
        <v>1164.74</v>
      </c>
      <c r="M620" s="56">
        <v>24.27</v>
      </c>
      <c r="N620" s="14"/>
    </row>
    <row r="621" spans="1:14" s="15" customFormat="1" ht="48" customHeight="1" x14ac:dyDescent="0.2">
      <c r="A621" s="49" t="s">
        <v>1553</v>
      </c>
      <c r="B621" s="49" t="s">
        <v>1384</v>
      </c>
      <c r="C621" s="49" t="s">
        <v>1265</v>
      </c>
      <c r="D621" s="49">
        <v>5150029062</v>
      </c>
      <c r="E621" s="49" t="s">
        <v>1395</v>
      </c>
      <c r="F621" s="49" t="s">
        <v>1396</v>
      </c>
      <c r="G621" s="17">
        <v>42718</v>
      </c>
      <c r="H621" s="49" t="s">
        <v>1550</v>
      </c>
      <c r="I621" s="49" t="s">
        <v>1551</v>
      </c>
      <c r="J621" s="16" t="s">
        <v>708</v>
      </c>
      <c r="K621" s="49" t="s">
        <v>26</v>
      </c>
      <c r="L621" s="18">
        <v>1164.74</v>
      </c>
      <c r="M621" s="56">
        <v>24.27</v>
      </c>
      <c r="N621" s="14"/>
    </row>
    <row r="622" spans="1:14" s="15" customFormat="1" ht="48" customHeight="1" x14ac:dyDescent="0.2">
      <c r="A622" s="49" t="s">
        <v>1553</v>
      </c>
      <c r="B622" s="49" t="s">
        <v>1384</v>
      </c>
      <c r="C622" s="49" t="s">
        <v>1265</v>
      </c>
      <c r="D622" s="49">
        <v>5150029063</v>
      </c>
      <c r="E622" s="49" t="s">
        <v>1395</v>
      </c>
      <c r="F622" s="49" t="s">
        <v>1396</v>
      </c>
      <c r="G622" s="17">
        <v>42718</v>
      </c>
      <c r="H622" s="49" t="s">
        <v>1550</v>
      </c>
      <c r="I622" s="49" t="s">
        <v>1551</v>
      </c>
      <c r="J622" s="16" t="s">
        <v>708</v>
      </c>
      <c r="K622" s="49" t="s">
        <v>26</v>
      </c>
      <c r="L622" s="18">
        <v>1164.74</v>
      </c>
      <c r="M622" s="56">
        <v>24.27</v>
      </c>
      <c r="N622" s="14"/>
    </row>
    <row r="623" spans="1:14" s="15" customFormat="1" ht="48" customHeight="1" x14ac:dyDescent="0.2">
      <c r="A623" s="49" t="s">
        <v>1553</v>
      </c>
      <c r="B623" s="49" t="s">
        <v>1384</v>
      </c>
      <c r="C623" s="49" t="s">
        <v>1265</v>
      </c>
      <c r="D623" s="49">
        <v>5150029064</v>
      </c>
      <c r="E623" s="49" t="s">
        <v>1395</v>
      </c>
      <c r="F623" s="49" t="s">
        <v>1396</v>
      </c>
      <c r="G623" s="17">
        <v>42718</v>
      </c>
      <c r="H623" s="49" t="s">
        <v>1550</v>
      </c>
      <c r="I623" s="49" t="s">
        <v>1551</v>
      </c>
      <c r="J623" s="16" t="s">
        <v>708</v>
      </c>
      <c r="K623" s="49" t="s">
        <v>26</v>
      </c>
      <c r="L623" s="18">
        <v>1164.74</v>
      </c>
      <c r="M623" s="56">
        <v>24.27</v>
      </c>
      <c r="N623" s="14"/>
    </row>
    <row r="624" spans="1:14" s="15" customFormat="1" ht="48" customHeight="1" x14ac:dyDescent="0.2">
      <c r="A624" s="49" t="s">
        <v>1553</v>
      </c>
      <c r="B624" s="49" t="s">
        <v>1384</v>
      </c>
      <c r="C624" s="49" t="s">
        <v>1265</v>
      </c>
      <c r="D624" s="49">
        <v>5150029065</v>
      </c>
      <c r="E624" s="49" t="s">
        <v>1395</v>
      </c>
      <c r="F624" s="49" t="s">
        <v>1396</v>
      </c>
      <c r="G624" s="17">
        <v>42718</v>
      </c>
      <c r="H624" s="49" t="s">
        <v>1550</v>
      </c>
      <c r="I624" s="49" t="s">
        <v>1551</v>
      </c>
      <c r="J624" s="16" t="s">
        <v>708</v>
      </c>
      <c r="K624" s="49" t="s">
        <v>26</v>
      </c>
      <c r="L624" s="18">
        <v>1164.74</v>
      </c>
      <c r="M624" s="56">
        <v>24.27</v>
      </c>
      <c r="N624" s="14"/>
    </row>
    <row r="625" spans="1:14" s="15" customFormat="1" ht="48" customHeight="1" x14ac:dyDescent="0.2">
      <c r="A625" s="49" t="s">
        <v>1553</v>
      </c>
      <c r="B625" s="49" t="s">
        <v>1384</v>
      </c>
      <c r="C625" s="49" t="s">
        <v>1265</v>
      </c>
      <c r="D625" s="49">
        <v>5150029066</v>
      </c>
      <c r="E625" s="49" t="s">
        <v>1395</v>
      </c>
      <c r="F625" s="49" t="s">
        <v>1396</v>
      </c>
      <c r="G625" s="17">
        <v>42718</v>
      </c>
      <c r="H625" s="49" t="s">
        <v>1550</v>
      </c>
      <c r="I625" s="49" t="s">
        <v>1551</v>
      </c>
      <c r="J625" s="16" t="s">
        <v>708</v>
      </c>
      <c r="K625" s="49" t="s">
        <v>26</v>
      </c>
      <c r="L625" s="18">
        <v>1164.74</v>
      </c>
      <c r="M625" s="56">
        <v>24.27</v>
      </c>
      <c r="N625" s="14"/>
    </row>
    <row r="626" spans="1:14" s="15" customFormat="1" ht="48" customHeight="1" x14ac:dyDescent="0.2">
      <c r="A626" s="49" t="s">
        <v>1553</v>
      </c>
      <c r="B626" s="49" t="s">
        <v>1384</v>
      </c>
      <c r="C626" s="49" t="s">
        <v>1265</v>
      </c>
      <c r="D626" s="49">
        <v>5150029067</v>
      </c>
      <c r="E626" s="49" t="s">
        <v>1395</v>
      </c>
      <c r="F626" s="49" t="s">
        <v>1396</v>
      </c>
      <c r="G626" s="17">
        <v>42718</v>
      </c>
      <c r="H626" s="49" t="s">
        <v>1550</v>
      </c>
      <c r="I626" s="49" t="s">
        <v>1551</v>
      </c>
      <c r="J626" s="16" t="s">
        <v>708</v>
      </c>
      <c r="K626" s="49" t="s">
        <v>26</v>
      </c>
      <c r="L626" s="18">
        <v>1164.74</v>
      </c>
      <c r="M626" s="56">
        <v>24.27</v>
      </c>
      <c r="N626" s="14"/>
    </row>
    <row r="627" spans="1:14" s="15" customFormat="1" ht="48" customHeight="1" x14ac:dyDescent="0.2">
      <c r="A627" s="49" t="s">
        <v>1553</v>
      </c>
      <c r="B627" s="49" t="s">
        <v>1384</v>
      </c>
      <c r="C627" s="49" t="s">
        <v>1265</v>
      </c>
      <c r="D627" s="49">
        <v>5150029068</v>
      </c>
      <c r="E627" s="49" t="s">
        <v>1395</v>
      </c>
      <c r="F627" s="49" t="s">
        <v>1396</v>
      </c>
      <c r="G627" s="17">
        <v>42718</v>
      </c>
      <c r="H627" s="49" t="s">
        <v>1550</v>
      </c>
      <c r="I627" s="49" t="s">
        <v>1551</v>
      </c>
      <c r="J627" s="16" t="s">
        <v>708</v>
      </c>
      <c r="K627" s="49" t="s">
        <v>26</v>
      </c>
      <c r="L627" s="18">
        <v>1164.74</v>
      </c>
      <c r="M627" s="56">
        <v>24.27</v>
      </c>
      <c r="N627" s="14"/>
    </row>
    <row r="628" spans="1:14" s="15" customFormat="1" ht="48" customHeight="1" x14ac:dyDescent="0.2">
      <c r="A628" s="49" t="s">
        <v>1553</v>
      </c>
      <c r="B628" s="49" t="s">
        <v>1384</v>
      </c>
      <c r="C628" s="49" t="s">
        <v>1265</v>
      </c>
      <c r="D628" s="49">
        <v>5150029069</v>
      </c>
      <c r="E628" s="49" t="s">
        <v>1395</v>
      </c>
      <c r="F628" s="49" t="s">
        <v>1396</v>
      </c>
      <c r="G628" s="17">
        <v>42718</v>
      </c>
      <c r="H628" s="49" t="s">
        <v>1550</v>
      </c>
      <c r="I628" s="49" t="s">
        <v>1551</v>
      </c>
      <c r="J628" s="16" t="s">
        <v>708</v>
      </c>
      <c r="K628" s="49" t="s">
        <v>26</v>
      </c>
      <c r="L628" s="18">
        <v>1164.74</v>
      </c>
      <c r="M628" s="56">
        <v>24.27</v>
      </c>
      <c r="N628" s="14"/>
    </row>
    <row r="629" spans="1:14" s="15" customFormat="1" ht="48" customHeight="1" x14ac:dyDescent="0.2">
      <c r="A629" s="49" t="s">
        <v>1553</v>
      </c>
      <c r="B629" s="49" t="s">
        <v>1384</v>
      </c>
      <c r="C629" s="49" t="s">
        <v>1265</v>
      </c>
      <c r="D629" s="49">
        <v>5150029070</v>
      </c>
      <c r="E629" s="49" t="s">
        <v>1395</v>
      </c>
      <c r="F629" s="49" t="s">
        <v>1396</v>
      </c>
      <c r="G629" s="17">
        <v>42718</v>
      </c>
      <c r="H629" s="49" t="s">
        <v>1550</v>
      </c>
      <c r="I629" s="49" t="s">
        <v>1551</v>
      </c>
      <c r="J629" s="16" t="s">
        <v>708</v>
      </c>
      <c r="K629" s="49" t="s">
        <v>26</v>
      </c>
      <c r="L629" s="18">
        <v>1164.74</v>
      </c>
      <c r="M629" s="56">
        <v>24.27</v>
      </c>
      <c r="N629" s="14"/>
    </row>
    <row r="630" spans="1:14" s="15" customFormat="1" ht="48" customHeight="1" x14ac:dyDescent="0.2">
      <c r="A630" s="49" t="s">
        <v>1553</v>
      </c>
      <c r="B630" s="49" t="s">
        <v>1384</v>
      </c>
      <c r="C630" s="49" t="s">
        <v>1265</v>
      </c>
      <c r="D630" s="49">
        <v>5150029071</v>
      </c>
      <c r="E630" s="49" t="s">
        <v>1395</v>
      </c>
      <c r="F630" s="49" t="s">
        <v>1396</v>
      </c>
      <c r="G630" s="17">
        <v>42718</v>
      </c>
      <c r="H630" s="49" t="s">
        <v>1550</v>
      </c>
      <c r="I630" s="49" t="s">
        <v>1551</v>
      </c>
      <c r="J630" s="16" t="s">
        <v>708</v>
      </c>
      <c r="K630" s="49" t="s">
        <v>26</v>
      </c>
      <c r="L630" s="18">
        <v>1164.74</v>
      </c>
      <c r="M630" s="56">
        <v>24.27</v>
      </c>
      <c r="N630" s="14"/>
    </row>
    <row r="631" spans="1:14" s="15" customFormat="1" ht="48" customHeight="1" x14ac:dyDescent="0.2">
      <c r="A631" s="49" t="s">
        <v>1553</v>
      </c>
      <c r="B631" s="49" t="s">
        <v>1384</v>
      </c>
      <c r="C631" s="49" t="s">
        <v>1265</v>
      </c>
      <c r="D631" s="49">
        <v>5150029072</v>
      </c>
      <c r="E631" s="49" t="s">
        <v>1395</v>
      </c>
      <c r="F631" s="49" t="s">
        <v>1396</v>
      </c>
      <c r="G631" s="17">
        <v>42718</v>
      </c>
      <c r="H631" s="49" t="s">
        <v>1550</v>
      </c>
      <c r="I631" s="49" t="s">
        <v>1551</v>
      </c>
      <c r="J631" s="16" t="s">
        <v>708</v>
      </c>
      <c r="K631" s="49" t="s">
        <v>26</v>
      </c>
      <c r="L631" s="18">
        <v>1164.74</v>
      </c>
      <c r="M631" s="56">
        <v>24.27</v>
      </c>
      <c r="N631" s="14"/>
    </row>
    <row r="632" spans="1:14" s="15" customFormat="1" ht="48" customHeight="1" x14ac:dyDescent="0.2">
      <c r="A632" s="49" t="s">
        <v>1553</v>
      </c>
      <c r="B632" s="49" t="s">
        <v>1384</v>
      </c>
      <c r="C632" s="49" t="s">
        <v>1265</v>
      </c>
      <c r="D632" s="49">
        <v>5150029073</v>
      </c>
      <c r="E632" s="49" t="s">
        <v>1395</v>
      </c>
      <c r="F632" s="49" t="s">
        <v>1396</v>
      </c>
      <c r="G632" s="17">
        <v>42718</v>
      </c>
      <c r="H632" s="49" t="s">
        <v>1550</v>
      </c>
      <c r="I632" s="49" t="s">
        <v>1551</v>
      </c>
      <c r="J632" s="16" t="s">
        <v>708</v>
      </c>
      <c r="K632" s="49" t="s">
        <v>26</v>
      </c>
      <c r="L632" s="18">
        <v>1164.74</v>
      </c>
      <c r="M632" s="56">
        <v>24.27</v>
      </c>
      <c r="N632" s="14"/>
    </row>
    <row r="633" spans="1:14" s="15" customFormat="1" ht="48" customHeight="1" x14ac:dyDescent="0.2">
      <c r="A633" s="49" t="s">
        <v>1553</v>
      </c>
      <c r="B633" s="49" t="s">
        <v>1384</v>
      </c>
      <c r="C633" s="49" t="s">
        <v>1265</v>
      </c>
      <c r="D633" s="49">
        <v>5150029074</v>
      </c>
      <c r="E633" s="49" t="s">
        <v>1395</v>
      </c>
      <c r="F633" s="49" t="s">
        <v>1396</v>
      </c>
      <c r="G633" s="17">
        <v>42718</v>
      </c>
      <c r="H633" s="49" t="s">
        <v>1550</v>
      </c>
      <c r="I633" s="49" t="s">
        <v>1551</v>
      </c>
      <c r="J633" s="16" t="s">
        <v>708</v>
      </c>
      <c r="K633" s="49" t="s">
        <v>26</v>
      </c>
      <c r="L633" s="18">
        <v>1164.74</v>
      </c>
      <c r="M633" s="56">
        <v>24.27</v>
      </c>
      <c r="N633" s="14"/>
    </row>
    <row r="634" spans="1:14" s="15" customFormat="1" ht="48" customHeight="1" x14ac:dyDescent="0.2">
      <c r="A634" s="49" t="s">
        <v>1553</v>
      </c>
      <c r="B634" s="49" t="s">
        <v>1384</v>
      </c>
      <c r="C634" s="49" t="s">
        <v>1265</v>
      </c>
      <c r="D634" s="49">
        <v>5150029075</v>
      </c>
      <c r="E634" s="49" t="s">
        <v>1395</v>
      </c>
      <c r="F634" s="49" t="s">
        <v>1396</v>
      </c>
      <c r="G634" s="17">
        <v>42718</v>
      </c>
      <c r="H634" s="49" t="s">
        <v>1550</v>
      </c>
      <c r="I634" s="49" t="s">
        <v>1551</v>
      </c>
      <c r="J634" s="16" t="s">
        <v>708</v>
      </c>
      <c r="K634" s="49" t="s">
        <v>26</v>
      </c>
      <c r="L634" s="18">
        <v>1164.74</v>
      </c>
      <c r="M634" s="56">
        <v>24.27</v>
      </c>
      <c r="N634" s="14"/>
    </row>
    <row r="635" spans="1:14" s="15" customFormat="1" ht="48" customHeight="1" x14ac:dyDescent="0.2">
      <c r="A635" s="49" t="s">
        <v>1553</v>
      </c>
      <c r="B635" s="49" t="s">
        <v>1384</v>
      </c>
      <c r="C635" s="49" t="s">
        <v>1265</v>
      </c>
      <c r="D635" s="49">
        <v>5150029076</v>
      </c>
      <c r="E635" s="49" t="s">
        <v>1395</v>
      </c>
      <c r="F635" s="49" t="s">
        <v>1396</v>
      </c>
      <c r="G635" s="17">
        <v>42718</v>
      </c>
      <c r="H635" s="49" t="s">
        <v>1550</v>
      </c>
      <c r="I635" s="49" t="s">
        <v>1551</v>
      </c>
      <c r="J635" s="16" t="s">
        <v>708</v>
      </c>
      <c r="K635" s="49" t="s">
        <v>26</v>
      </c>
      <c r="L635" s="18">
        <v>1164.74</v>
      </c>
      <c r="M635" s="56">
        <v>24.27</v>
      </c>
      <c r="N635" s="14"/>
    </row>
    <row r="636" spans="1:14" s="15" customFormat="1" ht="48" customHeight="1" x14ac:dyDescent="0.2">
      <c r="A636" s="49" t="s">
        <v>1553</v>
      </c>
      <c r="B636" s="49" t="s">
        <v>1384</v>
      </c>
      <c r="C636" s="49" t="s">
        <v>1265</v>
      </c>
      <c r="D636" s="49">
        <v>5150029077</v>
      </c>
      <c r="E636" s="49" t="s">
        <v>1395</v>
      </c>
      <c r="F636" s="49" t="s">
        <v>1396</v>
      </c>
      <c r="G636" s="17">
        <v>42718</v>
      </c>
      <c r="H636" s="49" t="s">
        <v>1550</v>
      </c>
      <c r="I636" s="49" t="s">
        <v>1551</v>
      </c>
      <c r="J636" s="16" t="s">
        <v>708</v>
      </c>
      <c r="K636" s="49" t="s">
        <v>26</v>
      </c>
      <c r="L636" s="18">
        <v>1164.74</v>
      </c>
      <c r="M636" s="56">
        <v>24.27</v>
      </c>
      <c r="N636" s="14"/>
    </row>
    <row r="637" spans="1:14" s="15" customFormat="1" ht="48" customHeight="1" x14ac:dyDescent="0.2">
      <c r="A637" s="49" t="s">
        <v>1553</v>
      </c>
      <c r="B637" s="49" t="s">
        <v>1384</v>
      </c>
      <c r="C637" s="49" t="s">
        <v>1265</v>
      </c>
      <c r="D637" s="49">
        <v>5150029078</v>
      </c>
      <c r="E637" s="49" t="s">
        <v>1395</v>
      </c>
      <c r="F637" s="49" t="s">
        <v>1396</v>
      </c>
      <c r="G637" s="17">
        <v>42718</v>
      </c>
      <c r="H637" s="49" t="s">
        <v>1550</v>
      </c>
      <c r="I637" s="49" t="s">
        <v>1551</v>
      </c>
      <c r="J637" s="16" t="s">
        <v>708</v>
      </c>
      <c r="K637" s="49" t="s">
        <v>26</v>
      </c>
      <c r="L637" s="18">
        <v>1164.74</v>
      </c>
      <c r="M637" s="56">
        <v>24.27</v>
      </c>
      <c r="N637" s="14"/>
    </row>
    <row r="638" spans="1:14" s="15" customFormat="1" ht="48" customHeight="1" x14ac:dyDescent="0.2">
      <c r="A638" s="49" t="s">
        <v>1553</v>
      </c>
      <c r="B638" s="49" t="s">
        <v>1384</v>
      </c>
      <c r="C638" s="49" t="s">
        <v>1265</v>
      </c>
      <c r="D638" s="49">
        <v>5150029079</v>
      </c>
      <c r="E638" s="49" t="s">
        <v>1395</v>
      </c>
      <c r="F638" s="49" t="s">
        <v>1396</v>
      </c>
      <c r="G638" s="17">
        <v>42718</v>
      </c>
      <c r="H638" s="49" t="s">
        <v>1550</v>
      </c>
      <c r="I638" s="49" t="s">
        <v>1551</v>
      </c>
      <c r="J638" s="16" t="s">
        <v>708</v>
      </c>
      <c r="K638" s="49" t="s">
        <v>26</v>
      </c>
      <c r="L638" s="18">
        <v>1164.74</v>
      </c>
      <c r="M638" s="56">
        <v>24.27</v>
      </c>
      <c r="N638" s="14"/>
    </row>
    <row r="639" spans="1:14" s="15" customFormat="1" ht="48" customHeight="1" x14ac:dyDescent="0.2">
      <c r="A639" s="49" t="s">
        <v>1553</v>
      </c>
      <c r="B639" s="49" t="s">
        <v>1384</v>
      </c>
      <c r="C639" s="49" t="s">
        <v>1265</v>
      </c>
      <c r="D639" s="49">
        <v>5150029080</v>
      </c>
      <c r="E639" s="49" t="s">
        <v>1395</v>
      </c>
      <c r="F639" s="49" t="s">
        <v>1396</v>
      </c>
      <c r="G639" s="17">
        <v>42718</v>
      </c>
      <c r="H639" s="49" t="s">
        <v>1550</v>
      </c>
      <c r="I639" s="49" t="s">
        <v>1551</v>
      </c>
      <c r="J639" s="16" t="s">
        <v>708</v>
      </c>
      <c r="K639" s="49" t="s">
        <v>26</v>
      </c>
      <c r="L639" s="18">
        <v>1164.74</v>
      </c>
      <c r="M639" s="56">
        <v>24.27</v>
      </c>
      <c r="N639" s="14"/>
    </row>
    <row r="640" spans="1:14" s="15" customFormat="1" ht="48" customHeight="1" x14ac:dyDescent="0.2">
      <c r="A640" s="49" t="s">
        <v>1553</v>
      </c>
      <c r="B640" s="49" t="s">
        <v>1384</v>
      </c>
      <c r="C640" s="49" t="s">
        <v>1265</v>
      </c>
      <c r="D640" s="49">
        <v>5150029081</v>
      </c>
      <c r="E640" s="49" t="s">
        <v>1395</v>
      </c>
      <c r="F640" s="49" t="s">
        <v>1396</v>
      </c>
      <c r="G640" s="17">
        <v>42718</v>
      </c>
      <c r="H640" s="49" t="s">
        <v>1550</v>
      </c>
      <c r="I640" s="49" t="s">
        <v>1551</v>
      </c>
      <c r="J640" s="16" t="s">
        <v>708</v>
      </c>
      <c r="K640" s="49" t="s">
        <v>26</v>
      </c>
      <c r="L640" s="18">
        <v>1164.74</v>
      </c>
      <c r="M640" s="56">
        <v>24.27</v>
      </c>
      <c r="N640" s="14"/>
    </row>
    <row r="641" spans="1:14" s="15" customFormat="1" ht="48" customHeight="1" x14ac:dyDescent="0.2">
      <c r="A641" s="49" t="s">
        <v>1553</v>
      </c>
      <c r="B641" s="49" t="s">
        <v>1384</v>
      </c>
      <c r="C641" s="49" t="s">
        <v>1265</v>
      </c>
      <c r="D641" s="49">
        <v>5150029082</v>
      </c>
      <c r="E641" s="49" t="s">
        <v>1395</v>
      </c>
      <c r="F641" s="49" t="s">
        <v>1396</v>
      </c>
      <c r="G641" s="17">
        <v>42718</v>
      </c>
      <c r="H641" s="49" t="s">
        <v>1550</v>
      </c>
      <c r="I641" s="49" t="s">
        <v>1551</v>
      </c>
      <c r="J641" s="16" t="s">
        <v>708</v>
      </c>
      <c r="K641" s="49" t="s">
        <v>26</v>
      </c>
      <c r="L641" s="18">
        <v>1164.74</v>
      </c>
      <c r="M641" s="56">
        <v>24.27</v>
      </c>
      <c r="N641" s="14"/>
    </row>
    <row r="642" spans="1:14" s="15" customFormat="1" ht="48" customHeight="1" x14ac:dyDescent="0.2">
      <c r="A642" s="49" t="s">
        <v>1553</v>
      </c>
      <c r="B642" s="49" t="s">
        <v>1384</v>
      </c>
      <c r="C642" s="49" t="s">
        <v>1265</v>
      </c>
      <c r="D642" s="49">
        <v>5150029083</v>
      </c>
      <c r="E642" s="49" t="s">
        <v>1395</v>
      </c>
      <c r="F642" s="49" t="s">
        <v>1396</v>
      </c>
      <c r="G642" s="17">
        <v>42718</v>
      </c>
      <c r="H642" s="49" t="s">
        <v>1550</v>
      </c>
      <c r="I642" s="49" t="s">
        <v>1551</v>
      </c>
      <c r="J642" s="16" t="s">
        <v>708</v>
      </c>
      <c r="K642" s="49" t="s">
        <v>26</v>
      </c>
      <c r="L642" s="18">
        <v>1164.74</v>
      </c>
      <c r="M642" s="56">
        <v>24.27</v>
      </c>
      <c r="N642" s="14"/>
    </row>
    <row r="643" spans="1:14" s="15" customFormat="1" ht="48" customHeight="1" x14ac:dyDescent="0.2">
      <c r="A643" s="94" t="s">
        <v>1553</v>
      </c>
      <c r="B643" s="94" t="s">
        <v>1384</v>
      </c>
      <c r="C643" s="94" t="s">
        <v>1265</v>
      </c>
      <c r="D643" s="94">
        <v>5150029084</v>
      </c>
      <c r="E643" s="94" t="s">
        <v>1395</v>
      </c>
      <c r="F643" s="94" t="s">
        <v>1396</v>
      </c>
      <c r="G643" s="100">
        <v>42718</v>
      </c>
      <c r="H643" s="94" t="s">
        <v>1550</v>
      </c>
      <c r="I643" s="94" t="s">
        <v>1551</v>
      </c>
      <c r="J643" s="120" t="s">
        <v>708</v>
      </c>
      <c r="K643" s="49" t="s">
        <v>26</v>
      </c>
      <c r="L643" s="126">
        <v>1164.74</v>
      </c>
      <c r="M643" s="127">
        <v>24.27</v>
      </c>
      <c r="N643" s="14"/>
    </row>
    <row r="644" spans="1:14" s="15" customFormat="1" ht="48" customHeight="1" x14ac:dyDescent="0.2">
      <c r="A644" s="49" t="s">
        <v>1553</v>
      </c>
      <c r="B644" s="49" t="s">
        <v>1384</v>
      </c>
      <c r="C644" s="49" t="s">
        <v>1265</v>
      </c>
      <c r="D644" s="49">
        <v>5150029085</v>
      </c>
      <c r="E644" s="49" t="s">
        <v>1395</v>
      </c>
      <c r="F644" s="49" t="s">
        <v>1396</v>
      </c>
      <c r="G644" s="17">
        <v>42718</v>
      </c>
      <c r="H644" s="49" t="s">
        <v>1550</v>
      </c>
      <c r="I644" s="49" t="s">
        <v>1551</v>
      </c>
      <c r="J644" s="16" t="s">
        <v>708</v>
      </c>
      <c r="K644" s="49" t="s">
        <v>26</v>
      </c>
      <c r="L644" s="18">
        <v>1164.74</v>
      </c>
      <c r="M644" s="56">
        <v>24.27</v>
      </c>
      <c r="N644" s="14"/>
    </row>
    <row r="645" spans="1:14" s="15" customFormat="1" ht="16.5" x14ac:dyDescent="0.2">
      <c r="A645" s="106"/>
      <c r="B645" s="106"/>
      <c r="C645" s="114"/>
      <c r="D645" s="114"/>
      <c r="E645" s="114"/>
      <c r="F645" s="114"/>
      <c r="G645" s="114"/>
      <c r="H645" s="114"/>
      <c r="I645" s="114"/>
      <c r="J645" s="114"/>
      <c r="K645" s="141" t="s">
        <v>238</v>
      </c>
      <c r="L645" s="142">
        <f>SUM(L300:L644)</f>
        <v>4078598.570000031</v>
      </c>
      <c r="M645" s="142">
        <f>SUM(M300:M644)</f>
        <v>84971.170000000202</v>
      </c>
      <c r="N645" s="14"/>
    </row>
    <row r="646" spans="1:14" s="15" customFormat="1" ht="16.5" x14ac:dyDescent="0.2">
      <c r="A646" s="32"/>
      <c r="B646" s="32"/>
      <c r="C646" s="33"/>
      <c r="D646" s="32"/>
      <c r="E646" s="32"/>
      <c r="F646" s="32"/>
      <c r="G646" s="34"/>
      <c r="H646" s="32"/>
      <c r="I646" s="32"/>
      <c r="J646" s="32"/>
      <c r="K646" s="35"/>
      <c r="L646" s="36"/>
      <c r="M646" s="36"/>
      <c r="N646" s="14"/>
    </row>
    <row r="647" spans="1:14" s="15" customFormat="1" ht="39.75" customHeight="1" x14ac:dyDescent="0.2">
      <c r="A647" s="140" t="s">
        <v>203</v>
      </c>
      <c r="B647" s="169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  <c r="N647" s="14"/>
    </row>
    <row r="648" spans="1:14" s="15" customFormat="1" ht="48" customHeight="1" x14ac:dyDescent="0.2">
      <c r="A648" s="49" t="s">
        <v>205</v>
      </c>
      <c r="B648" s="49" t="s">
        <v>206</v>
      </c>
      <c r="C648" s="49" t="s">
        <v>163</v>
      </c>
      <c r="D648" s="49">
        <v>5150021001</v>
      </c>
      <c r="E648" s="49" t="s">
        <v>207</v>
      </c>
      <c r="F648" s="49">
        <v>49951</v>
      </c>
      <c r="G648" s="17">
        <v>42368</v>
      </c>
      <c r="H648" s="49" t="s">
        <v>208</v>
      </c>
      <c r="I648" s="49" t="s">
        <v>209</v>
      </c>
      <c r="J648" s="16" t="s">
        <v>210</v>
      </c>
      <c r="K648" s="49" t="s">
        <v>38</v>
      </c>
      <c r="L648" s="18">
        <v>1285</v>
      </c>
      <c r="M648" s="56">
        <v>192.75</v>
      </c>
      <c r="N648" s="14"/>
    </row>
    <row r="649" spans="1:14" s="15" customFormat="1" ht="48" customHeight="1" x14ac:dyDescent="0.2">
      <c r="A649" s="49" t="s">
        <v>205</v>
      </c>
      <c r="B649" s="49" t="s">
        <v>206</v>
      </c>
      <c r="C649" s="49" t="s">
        <v>163</v>
      </c>
      <c r="D649" s="49">
        <v>5150021002</v>
      </c>
      <c r="E649" s="49" t="s">
        <v>207</v>
      </c>
      <c r="F649" s="49">
        <v>49951</v>
      </c>
      <c r="G649" s="17">
        <v>42368</v>
      </c>
      <c r="H649" s="49" t="s">
        <v>208</v>
      </c>
      <c r="I649" s="49" t="s">
        <v>209</v>
      </c>
      <c r="J649" s="16" t="s">
        <v>211</v>
      </c>
      <c r="K649" s="49" t="s">
        <v>38</v>
      </c>
      <c r="L649" s="18">
        <v>1285</v>
      </c>
      <c r="M649" s="56">
        <v>192.75</v>
      </c>
      <c r="N649" s="14"/>
    </row>
    <row r="650" spans="1:14" s="15" customFormat="1" ht="48" customHeight="1" x14ac:dyDescent="0.2">
      <c r="A650" s="49" t="s">
        <v>205</v>
      </c>
      <c r="B650" s="49" t="s">
        <v>206</v>
      </c>
      <c r="C650" s="49" t="s">
        <v>163</v>
      </c>
      <c r="D650" s="49">
        <v>5150021003</v>
      </c>
      <c r="E650" s="49" t="s">
        <v>207</v>
      </c>
      <c r="F650" s="49">
        <v>49951</v>
      </c>
      <c r="G650" s="17">
        <v>42368</v>
      </c>
      <c r="H650" s="49" t="s">
        <v>208</v>
      </c>
      <c r="I650" s="49" t="s">
        <v>209</v>
      </c>
      <c r="J650" s="16" t="s">
        <v>212</v>
      </c>
      <c r="K650" s="49" t="s">
        <v>38</v>
      </c>
      <c r="L650" s="18">
        <v>1285</v>
      </c>
      <c r="M650" s="56">
        <v>192.75</v>
      </c>
      <c r="N650" s="14"/>
    </row>
    <row r="651" spans="1:14" s="15" customFormat="1" ht="48" customHeight="1" x14ac:dyDescent="0.2">
      <c r="A651" s="49" t="s">
        <v>205</v>
      </c>
      <c r="B651" s="49" t="s">
        <v>206</v>
      </c>
      <c r="C651" s="49" t="s">
        <v>163</v>
      </c>
      <c r="D651" s="49">
        <v>5150021004</v>
      </c>
      <c r="E651" s="49" t="s">
        <v>207</v>
      </c>
      <c r="F651" s="49">
        <v>49951</v>
      </c>
      <c r="G651" s="17">
        <v>42368</v>
      </c>
      <c r="H651" s="49" t="s">
        <v>208</v>
      </c>
      <c r="I651" s="49" t="s">
        <v>209</v>
      </c>
      <c r="J651" s="16" t="s">
        <v>213</v>
      </c>
      <c r="K651" s="49" t="s">
        <v>38</v>
      </c>
      <c r="L651" s="18">
        <v>1285</v>
      </c>
      <c r="M651" s="56">
        <v>192.75</v>
      </c>
      <c r="N651" s="14"/>
    </row>
    <row r="652" spans="1:14" s="15" customFormat="1" ht="48" customHeight="1" x14ac:dyDescent="0.2">
      <c r="A652" s="49" t="s">
        <v>205</v>
      </c>
      <c r="B652" s="49" t="s">
        <v>206</v>
      </c>
      <c r="C652" s="49" t="s">
        <v>163</v>
      </c>
      <c r="D652" s="49">
        <v>5150021005</v>
      </c>
      <c r="E652" s="49" t="s">
        <v>207</v>
      </c>
      <c r="F652" s="49">
        <v>49951</v>
      </c>
      <c r="G652" s="17">
        <v>42368</v>
      </c>
      <c r="H652" s="49" t="s">
        <v>208</v>
      </c>
      <c r="I652" s="49" t="s">
        <v>209</v>
      </c>
      <c r="J652" s="16" t="s">
        <v>214</v>
      </c>
      <c r="K652" s="49" t="s">
        <v>38</v>
      </c>
      <c r="L652" s="18">
        <v>1285</v>
      </c>
      <c r="M652" s="56">
        <v>192.75</v>
      </c>
      <c r="N652" s="14"/>
    </row>
    <row r="653" spans="1:14" s="15" customFormat="1" ht="48" customHeight="1" x14ac:dyDescent="0.2">
      <c r="A653" s="49" t="s">
        <v>205</v>
      </c>
      <c r="B653" s="49" t="s">
        <v>206</v>
      </c>
      <c r="C653" s="49" t="s">
        <v>163</v>
      </c>
      <c r="D653" s="49">
        <v>5150021006</v>
      </c>
      <c r="E653" s="49" t="s">
        <v>207</v>
      </c>
      <c r="F653" s="49">
        <v>49951</v>
      </c>
      <c r="G653" s="17">
        <v>42368</v>
      </c>
      <c r="H653" s="49" t="s">
        <v>208</v>
      </c>
      <c r="I653" s="49" t="s">
        <v>209</v>
      </c>
      <c r="J653" s="16" t="s">
        <v>215</v>
      </c>
      <c r="K653" s="49" t="s">
        <v>38</v>
      </c>
      <c r="L653" s="18">
        <v>1285</v>
      </c>
      <c r="M653" s="56">
        <v>192.75</v>
      </c>
      <c r="N653" s="14"/>
    </row>
    <row r="654" spans="1:14" s="15" customFormat="1" ht="48" customHeight="1" x14ac:dyDescent="0.2">
      <c r="A654" s="49" t="s">
        <v>205</v>
      </c>
      <c r="B654" s="49" t="s">
        <v>206</v>
      </c>
      <c r="C654" s="49" t="s">
        <v>163</v>
      </c>
      <c r="D654" s="49">
        <v>5150021007</v>
      </c>
      <c r="E654" s="49" t="s">
        <v>207</v>
      </c>
      <c r="F654" s="49">
        <v>49951</v>
      </c>
      <c r="G654" s="17">
        <v>42368</v>
      </c>
      <c r="H654" s="49" t="s">
        <v>208</v>
      </c>
      <c r="I654" s="49" t="s">
        <v>209</v>
      </c>
      <c r="J654" s="16" t="s">
        <v>216</v>
      </c>
      <c r="K654" s="49" t="s">
        <v>38</v>
      </c>
      <c r="L654" s="18">
        <v>1285</v>
      </c>
      <c r="M654" s="56">
        <v>192.75</v>
      </c>
      <c r="N654" s="14"/>
    </row>
    <row r="655" spans="1:14" s="15" customFormat="1" ht="48" customHeight="1" x14ac:dyDescent="0.2">
      <c r="A655" s="49" t="s">
        <v>205</v>
      </c>
      <c r="B655" s="49" t="s">
        <v>206</v>
      </c>
      <c r="C655" s="49" t="s">
        <v>163</v>
      </c>
      <c r="D655" s="49">
        <v>5150021008</v>
      </c>
      <c r="E655" s="49" t="s">
        <v>207</v>
      </c>
      <c r="F655" s="49">
        <v>49951</v>
      </c>
      <c r="G655" s="17">
        <v>42368</v>
      </c>
      <c r="H655" s="49" t="s">
        <v>208</v>
      </c>
      <c r="I655" s="49" t="s">
        <v>209</v>
      </c>
      <c r="J655" s="16" t="s">
        <v>217</v>
      </c>
      <c r="K655" s="49" t="s">
        <v>38</v>
      </c>
      <c r="L655" s="18">
        <v>1285</v>
      </c>
      <c r="M655" s="56">
        <v>192.75</v>
      </c>
      <c r="N655" s="14"/>
    </row>
    <row r="656" spans="1:14" s="15" customFormat="1" ht="48" customHeight="1" x14ac:dyDescent="0.2">
      <c r="A656" s="49" t="s">
        <v>205</v>
      </c>
      <c r="B656" s="49" t="s">
        <v>206</v>
      </c>
      <c r="C656" s="49" t="s">
        <v>163</v>
      </c>
      <c r="D656" s="49">
        <v>5150021009</v>
      </c>
      <c r="E656" s="49" t="s">
        <v>207</v>
      </c>
      <c r="F656" s="49">
        <v>49951</v>
      </c>
      <c r="G656" s="17">
        <v>42368</v>
      </c>
      <c r="H656" s="49" t="s">
        <v>208</v>
      </c>
      <c r="I656" s="49" t="s">
        <v>209</v>
      </c>
      <c r="J656" s="16" t="s">
        <v>218</v>
      </c>
      <c r="K656" s="49" t="s">
        <v>38</v>
      </c>
      <c r="L656" s="18">
        <v>1285</v>
      </c>
      <c r="M656" s="56">
        <v>192.75</v>
      </c>
      <c r="N656" s="14"/>
    </row>
    <row r="657" spans="1:14" s="15" customFormat="1" ht="48" customHeight="1" x14ac:dyDescent="0.2">
      <c r="A657" s="49" t="s">
        <v>205</v>
      </c>
      <c r="B657" s="49" t="s">
        <v>206</v>
      </c>
      <c r="C657" s="49" t="s">
        <v>163</v>
      </c>
      <c r="D657" s="49">
        <v>5150021010</v>
      </c>
      <c r="E657" s="49" t="s">
        <v>207</v>
      </c>
      <c r="F657" s="49">
        <v>49951</v>
      </c>
      <c r="G657" s="17">
        <v>42368</v>
      </c>
      <c r="H657" s="49" t="s">
        <v>208</v>
      </c>
      <c r="I657" s="49" t="s">
        <v>209</v>
      </c>
      <c r="J657" s="16" t="s">
        <v>219</v>
      </c>
      <c r="K657" s="49" t="s">
        <v>38</v>
      </c>
      <c r="L657" s="18">
        <v>1285</v>
      </c>
      <c r="M657" s="56">
        <v>192.75</v>
      </c>
      <c r="N657" s="14"/>
    </row>
    <row r="658" spans="1:14" s="15" customFormat="1" ht="48" customHeight="1" x14ac:dyDescent="0.2">
      <c r="A658" s="49" t="s">
        <v>205</v>
      </c>
      <c r="B658" s="49" t="s">
        <v>206</v>
      </c>
      <c r="C658" s="49" t="s">
        <v>163</v>
      </c>
      <c r="D658" s="49">
        <v>5150021011</v>
      </c>
      <c r="E658" s="49" t="s">
        <v>207</v>
      </c>
      <c r="F658" s="49">
        <v>49951</v>
      </c>
      <c r="G658" s="17">
        <v>42368</v>
      </c>
      <c r="H658" s="49" t="s">
        <v>208</v>
      </c>
      <c r="I658" s="49" t="s">
        <v>209</v>
      </c>
      <c r="J658" s="16" t="s">
        <v>220</v>
      </c>
      <c r="K658" s="49" t="s">
        <v>38</v>
      </c>
      <c r="L658" s="18">
        <v>1285</v>
      </c>
      <c r="M658" s="56">
        <v>192.75</v>
      </c>
      <c r="N658" s="14"/>
    </row>
    <row r="659" spans="1:14" s="15" customFormat="1" ht="48" customHeight="1" x14ac:dyDescent="0.2">
      <c r="A659" s="49" t="s">
        <v>205</v>
      </c>
      <c r="B659" s="49" t="s">
        <v>206</v>
      </c>
      <c r="C659" s="49" t="s">
        <v>163</v>
      </c>
      <c r="D659" s="49">
        <v>5150021012</v>
      </c>
      <c r="E659" s="49" t="s">
        <v>207</v>
      </c>
      <c r="F659" s="49">
        <v>49951</v>
      </c>
      <c r="G659" s="17">
        <v>42368</v>
      </c>
      <c r="H659" s="49" t="s">
        <v>208</v>
      </c>
      <c r="I659" s="49" t="s">
        <v>209</v>
      </c>
      <c r="J659" s="16" t="s">
        <v>221</v>
      </c>
      <c r="K659" s="49" t="s">
        <v>38</v>
      </c>
      <c r="L659" s="18">
        <v>1285</v>
      </c>
      <c r="M659" s="56">
        <v>192.75</v>
      </c>
      <c r="N659" s="14"/>
    </row>
    <row r="660" spans="1:14" s="15" customFormat="1" ht="48" customHeight="1" x14ac:dyDescent="0.2">
      <c r="A660" s="49" t="s">
        <v>205</v>
      </c>
      <c r="B660" s="49" t="s">
        <v>206</v>
      </c>
      <c r="C660" s="49" t="s">
        <v>163</v>
      </c>
      <c r="D660" s="49">
        <v>5150021013</v>
      </c>
      <c r="E660" s="49" t="s">
        <v>207</v>
      </c>
      <c r="F660" s="49">
        <v>49951</v>
      </c>
      <c r="G660" s="17">
        <v>42368</v>
      </c>
      <c r="H660" s="49" t="s">
        <v>208</v>
      </c>
      <c r="I660" s="49" t="s">
        <v>209</v>
      </c>
      <c r="J660" s="16" t="s">
        <v>222</v>
      </c>
      <c r="K660" s="49" t="s">
        <v>38</v>
      </c>
      <c r="L660" s="18">
        <v>1285</v>
      </c>
      <c r="M660" s="56">
        <v>192.75</v>
      </c>
      <c r="N660" s="14"/>
    </row>
    <row r="661" spans="1:14" s="15" customFormat="1" ht="48" customHeight="1" x14ac:dyDescent="0.2">
      <c r="A661" s="49" t="s">
        <v>205</v>
      </c>
      <c r="B661" s="49" t="s">
        <v>206</v>
      </c>
      <c r="C661" s="49" t="s">
        <v>163</v>
      </c>
      <c r="D661" s="49">
        <v>5150021014</v>
      </c>
      <c r="E661" s="49" t="s">
        <v>207</v>
      </c>
      <c r="F661" s="49">
        <v>49951</v>
      </c>
      <c r="G661" s="17">
        <v>42368</v>
      </c>
      <c r="H661" s="49" t="s">
        <v>208</v>
      </c>
      <c r="I661" s="49" t="s">
        <v>209</v>
      </c>
      <c r="J661" s="16" t="s">
        <v>223</v>
      </c>
      <c r="K661" s="49" t="s">
        <v>38</v>
      </c>
      <c r="L661" s="18">
        <v>1285</v>
      </c>
      <c r="M661" s="56">
        <v>192.75</v>
      </c>
      <c r="N661" s="14"/>
    </row>
    <row r="662" spans="1:14" s="15" customFormat="1" ht="48" customHeight="1" x14ac:dyDescent="0.2">
      <c r="A662" s="49" t="s">
        <v>205</v>
      </c>
      <c r="B662" s="49" t="s">
        <v>206</v>
      </c>
      <c r="C662" s="49" t="s">
        <v>163</v>
      </c>
      <c r="D662" s="49">
        <v>5150021015</v>
      </c>
      <c r="E662" s="49" t="s">
        <v>207</v>
      </c>
      <c r="F662" s="49">
        <v>49951</v>
      </c>
      <c r="G662" s="17">
        <v>42368</v>
      </c>
      <c r="H662" s="49" t="s">
        <v>208</v>
      </c>
      <c r="I662" s="49" t="s">
        <v>209</v>
      </c>
      <c r="J662" s="16" t="s">
        <v>224</v>
      </c>
      <c r="K662" s="49" t="s">
        <v>38</v>
      </c>
      <c r="L662" s="18">
        <v>1285</v>
      </c>
      <c r="M662" s="56">
        <v>192.75</v>
      </c>
      <c r="N662" s="14"/>
    </row>
    <row r="663" spans="1:14" s="15" customFormat="1" ht="48" customHeight="1" x14ac:dyDescent="0.2">
      <c r="A663" s="49" t="s">
        <v>205</v>
      </c>
      <c r="B663" s="49" t="s">
        <v>206</v>
      </c>
      <c r="C663" s="49" t="s">
        <v>163</v>
      </c>
      <c r="D663" s="49">
        <v>5150021016</v>
      </c>
      <c r="E663" s="49" t="s">
        <v>207</v>
      </c>
      <c r="F663" s="49">
        <v>49951</v>
      </c>
      <c r="G663" s="17">
        <v>42368</v>
      </c>
      <c r="H663" s="49" t="s">
        <v>208</v>
      </c>
      <c r="I663" s="49" t="s">
        <v>209</v>
      </c>
      <c r="J663" s="16" t="s">
        <v>225</v>
      </c>
      <c r="K663" s="49" t="s">
        <v>38</v>
      </c>
      <c r="L663" s="18">
        <v>1285</v>
      </c>
      <c r="M663" s="56">
        <v>192.75</v>
      </c>
      <c r="N663" s="14"/>
    </row>
    <row r="664" spans="1:14" s="15" customFormat="1" ht="48" customHeight="1" x14ac:dyDescent="0.2">
      <c r="A664" s="49" t="s">
        <v>205</v>
      </c>
      <c r="B664" s="49" t="s">
        <v>206</v>
      </c>
      <c r="C664" s="49" t="s">
        <v>163</v>
      </c>
      <c r="D664" s="49">
        <v>5150021017</v>
      </c>
      <c r="E664" s="49" t="s">
        <v>207</v>
      </c>
      <c r="F664" s="49">
        <v>49951</v>
      </c>
      <c r="G664" s="17">
        <v>42368</v>
      </c>
      <c r="H664" s="49" t="s">
        <v>208</v>
      </c>
      <c r="I664" s="49" t="s">
        <v>209</v>
      </c>
      <c r="J664" s="16" t="s">
        <v>226</v>
      </c>
      <c r="K664" s="49" t="s">
        <v>38</v>
      </c>
      <c r="L664" s="18">
        <v>1285</v>
      </c>
      <c r="M664" s="56">
        <v>192.75</v>
      </c>
      <c r="N664" s="14"/>
    </row>
    <row r="665" spans="1:14" s="15" customFormat="1" ht="48" customHeight="1" x14ac:dyDescent="0.2">
      <c r="A665" s="49" t="s">
        <v>205</v>
      </c>
      <c r="B665" s="49" t="s">
        <v>206</v>
      </c>
      <c r="C665" s="49" t="s">
        <v>163</v>
      </c>
      <c r="D665" s="49">
        <v>5150021018</v>
      </c>
      <c r="E665" s="49" t="s">
        <v>207</v>
      </c>
      <c r="F665" s="49">
        <v>49951</v>
      </c>
      <c r="G665" s="17">
        <v>42368</v>
      </c>
      <c r="H665" s="49" t="s">
        <v>208</v>
      </c>
      <c r="I665" s="49" t="s">
        <v>209</v>
      </c>
      <c r="J665" s="16" t="s">
        <v>227</v>
      </c>
      <c r="K665" s="49" t="s">
        <v>38</v>
      </c>
      <c r="L665" s="18">
        <v>1285</v>
      </c>
      <c r="M665" s="56">
        <v>192.75</v>
      </c>
      <c r="N665" s="14"/>
    </row>
    <row r="666" spans="1:14" s="15" customFormat="1" ht="48" customHeight="1" x14ac:dyDescent="0.2">
      <c r="A666" s="49" t="s">
        <v>205</v>
      </c>
      <c r="B666" s="49" t="s">
        <v>206</v>
      </c>
      <c r="C666" s="49" t="s">
        <v>163</v>
      </c>
      <c r="D666" s="49">
        <v>5150021019</v>
      </c>
      <c r="E666" s="49" t="s">
        <v>207</v>
      </c>
      <c r="F666" s="49">
        <v>49951</v>
      </c>
      <c r="G666" s="17">
        <v>42368</v>
      </c>
      <c r="H666" s="49" t="s">
        <v>208</v>
      </c>
      <c r="I666" s="49" t="s">
        <v>209</v>
      </c>
      <c r="J666" s="16" t="s">
        <v>228</v>
      </c>
      <c r="K666" s="49" t="s">
        <v>38</v>
      </c>
      <c r="L666" s="18">
        <v>1285</v>
      </c>
      <c r="M666" s="56">
        <v>192.75</v>
      </c>
      <c r="N666" s="14"/>
    </row>
    <row r="667" spans="1:14" s="15" customFormat="1" ht="48" customHeight="1" x14ac:dyDescent="0.2">
      <c r="A667" s="49" t="s">
        <v>205</v>
      </c>
      <c r="B667" s="49" t="s">
        <v>206</v>
      </c>
      <c r="C667" s="49" t="s">
        <v>163</v>
      </c>
      <c r="D667" s="49">
        <v>5150021020</v>
      </c>
      <c r="E667" s="49" t="s">
        <v>207</v>
      </c>
      <c r="F667" s="49">
        <v>49951</v>
      </c>
      <c r="G667" s="17">
        <v>42368</v>
      </c>
      <c r="H667" s="49" t="s">
        <v>208</v>
      </c>
      <c r="I667" s="49" t="s">
        <v>209</v>
      </c>
      <c r="J667" s="16" t="s">
        <v>229</v>
      </c>
      <c r="K667" s="49" t="s">
        <v>38</v>
      </c>
      <c r="L667" s="18">
        <v>1285</v>
      </c>
      <c r="M667" s="56">
        <v>192.75</v>
      </c>
      <c r="N667" s="14"/>
    </row>
    <row r="668" spans="1:14" s="15" customFormat="1" ht="48" customHeight="1" x14ac:dyDescent="0.2">
      <c r="A668" s="49" t="s">
        <v>205</v>
      </c>
      <c r="B668" s="49" t="s">
        <v>206</v>
      </c>
      <c r="C668" s="49" t="s">
        <v>163</v>
      </c>
      <c r="D668" s="49">
        <v>5150022001</v>
      </c>
      <c r="E668" s="49" t="s">
        <v>207</v>
      </c>
      <c r="F668" s="49">
        <v>49951</v>
      </c>
      <c r="G668" s="17">
        <v>42368</v>
      </c>
      <c r="H668" s="49" t="s">
        <v>208</v>
      </c>
      <c r="I668" s="49" t="s">
        <v>230</v>
      </c>
      <c r="J668" s="16" t="s">
        <v>231</v>
      </c>
      <c r="K668" s="49" t="s">
        <v>38</v>
      </c>
      <c r="L668" s="18">
        <v>3950</v>
      </c>
      <c r="M668" s="56">
        <v>592.5</v>
      </c>
      <c r="N668" s="14"/>
    </row>
    <row r="669" spans="1:14" s="15" customFormat="1" ht="48" customHeight="1" x14ac:dyDescent="0.2">
      <c r="A669" s="49" t="s">
        <v>205</v>
      </c>
      <c r="B669" s="49" t="s">
        <v>206</v>
      </c>
      <c r="C669" s="49" t="s">
        <v>163</v>
      </c>
      <c r="D669" s="49">
        <v>5150022002</v>
      </c>
      <c r="E669" s="49" t="s">
        <v>207</v>
      </c>
      <c r="F669" s="49">
        <v>49951</v>
      </c>
      <c r="G669" s="17">
        <v>42368</v>
      </c>
      <c r="H669" s="49" t="s">
        <v>208</v>
      </c>
      <c r="I669" s="49" t="s">
        <v>230</v>
      </c>
      <c r="J669" s="16" t="s">
        <v>232</v>
      </c>
      <c r="K669" s="49" t="s">
        <v>38</v>
      </c>
      <c r="L669" s="18">
        <v>3950</v>
      </c>
      <c r="M669" s="56">
        <v>592.5</v>
      </c>
      <c r="N669" s="14"/>
    </row>
    <row r="670" spans="1:14" s="15" customFormat="1" ht="48" customHeight="1" x14ac:dyDescent="0.2">
      <c r="A670" s="49" t="s">
        <v>205</v>
      </c>
      <c r="B670" s="49" t="s">
        <v>206</v>
      </c>
      <c r="C670" s="49" t="s">
        <v>163</v>
      </c>
      <c r="D670" s="49" t="s">
        <v>233</v>
      </c>
      <c r="E670" s="49" t="s">
        <v>207</v>
      </c>
      <c r="F670" s="49" t="s">
        <v>234</v>
      </c>
      <c r="G670" s="17">
        <v>42369</v>
      </c>
      <c r="H670" s="49" t="s">
        <v>235</v>
      </c>
      <c r="I670" s="49" t="s">
        <v>236</v>
      </c>
      <c r="J670" s="16" t="s">
        <v>25</v>
      </c>
      <c r="K670" s="49" t="s">
        <v>38</v>
      </c>
      <c r="L670" s="18">
        <v>2208.04</v>
      </c>
      <c r="M670" s="56">
        <v>331.20499999999998</v>
      </c>
      <c r="N670" s="14"/>
    </row>
    <row r="671" spans="1:14" s="15" customFormat="1" ht="48" customHeight="1" x14ac:dyDescent="0.2">
      <c r="A671" s="49" t="s">
        <v>205</v>
      </c>
      <c r="B671" s="49" t="s">
        <v>206</v>
      </c>
      <c r="C671" s="49" t="s">
        <v>163</v>
      </c>
      <c r="D671" s="49" t="s">
        <v>233</v>
      </c>
      <c r="E671" s="49" t="s">
        <v>207</v>
      </c>
      <c r="F671" s="49" t="s">
        <v>234</v>
      </c>
      <c r="G671" s="17">
        <v>42369</v>
      </c>
      <c r="H671" s="49" t="s">
        <v>235</v>
      </c>
      <c r="I671" s="49" t="s">
        <v>236</v>
      </c>
      <c r="J671" s="16" t="s">
        <v>25</v>
      </c>
      <c r="K671" s="49" t="s">
        <v>38</v>
      </c>
      <c r="L671" s="18">
        <v>2208.04</v>
      </c>
      <c r="M671" s="56">
        <v>331.20499999999998</v>
      </c>
      <c r="N671" s="14"/>
    </row>
    <row r="672" spans="1:14" s="15" customFormat="1" ht="48" customHeight="1" x14ac:dyDescent="0.2">
      <c r="A672" s="49" t="s">
        <v>205</v>
      </c>
      <c r="B672" s="49" t="s">
        <v>206</v>
      </c>
      <c r="C672" s="49" t="s">
        <v>163</v>
      </c>
      <c r="D672" s="49" t="s">
        <v>233</v>
      </c>
      <c r="E672" s="49" t="s">
        <v>207</v>
      </c>
      <c r="F672" s="49" t="s">
        <v>234</v>
      </c>
      <c r="G672" s="17">
        <v>42369</v>
      </c>
      <c r="H672" s="49" t="s">
        <v>235</v>
      </c>
      <c r="I672" s="49" t="s">
        <v>236</v>
      </c>
      <c r="J672" s="16" t="s">
        <v>25</v>
      </c>
      <c r="K672" s="49" t="s">
        <v>38</v>
      </c>
      <c r="L672" s="18">
        <v>2208.04</v>
      </c>
      <c r="M672" s="56">
        <v>331.20499999999998</v>
      </c>
      <c r="N672" s="14"/>
    </row>
    <row r="673" spans="1:14" s="15" customFormat="1" ht="48" customHeight="1" x14ac:dyDescent="0.2">
      <c r="A673" s="49" t="s">
        <v>205</v>
      </c>
      <c r="B673" s="49" t="s">
        <v>206</v>
      </c>
      <c r="C673" s="49" t="s">
        <v>163</v>
      </c>
      <c r="D673" s="49" t="s">
        <v>233</v>
      </c>
      <c r="E673" s="49" t="s">
        <v>207</v>
      </c>
      <c r="F673" s="49" t="s">
        <v>234</v>
      </c>
      <c r="G673" s="17">
        <v>42369</v>
      </c>
      <c r="H673" s="49" t="s">
        <v>235</v>
      </c>
      <c r="I673" s="49" t="s">
        <v>236</v>
      </c>
      <c r="J673" s="16" t="s">
        <v>25</v>
      </c>
      <c r="K673" s="49" t="s">
        <v>38</v>
      </c>
      <c r="L673" s="18">
        <v>2208.04</v>
      </c>
      <c r="M673" s="56">
        <v>331.20499999999998</v>
      </c>
      <c r="N673" s="14"/>
    </row>
    <row r="674" spans="1:14" s="15" customFormat="1" ht="48" customHeight="1" x14ac:dyDescent="0.2">
      <c r="A674" s="49" t="s">
        <v>205</v>
      </c>
      <c r="B674" s="49" t="s">
        <v>206</v>
      </c>
      <c r="C674" s="49" t="s">
        <v>163</v>
      </c>
      <c r="D674" s="49" t="s">
        <v>233</v>
      </c>
      <c r="E674" s="49" t="s">
        <v>207</v>
      </c>
      <c r="F674" s="49" t="s">
        <v>234</v>
      </c>
      <c r="G674" s="17">
        <v>42369</v>
      </c>
      <c r="H674" s="49" t="s">
        <v>235</v>
      </c>
      <c r="I674" s="49" t="s">
        <v>236</v>
      </c>
      <c r="J674" s="16" t="s">
        <v>25</v>
      </c>
      <c r="K674" s="49" t="s">
        <v>38</v>
      </c>
      <c r="L674" s="18">
        <v>2208.04</v>
      </c>
      <c r="M674" s="56">
        <v>331.20499999999998</v>
      </c>
      <c r="N674" s="14"/>
    </row>
    <row r="675" spans="1:14" s="15" customFormat="1" ht="48" customHeight="1" x14ac:dyDescent="0.2">
      <c r="A675" s="49" t="s">
        <v>205</v>
      </c>
      <c r="B675" s="49" t="s">
        <v>206</v>
      </c>
      <c r="C675" s="49" t="s">
        <v>163</v>
      </c>
      <c r="D675" s="49" t="s">
        <v>233</v>
      </c>
      <c r="E675" s="49" t="s">
        <v>207</v>
      </c>
      <c r="F675" s="49" t="s">
        <v>234</v>
      </c>
      <c r="G675" s="17">
        <v>42369</v>
      </c>
      <c r="H675" s="49" t="s">
        <v>235</v>
      </c>
      <c r="I675" s="49" t="s">
        <v>236</v>
      </c>
      <c r="J675" s="16" t="s">
        <v>25</v>
      </c>
      <c r="K675" s="49" t="s">
        <v>38</v>
      </c>
      <c r="L675" s="18">
        <v>2208.04</v>
      </c>
      <c r="M675" s="56">
        <v>331.20499999999998</v>
      </c>
      <c r="N675" s="14"/>
    </row>
    <row r="676" spans="1:14" s="15" customFormat="1" ht="48" customHeight="1" x14ac:dyDescent="0.2">
      <c r="A676" s="49" t="s">
        <v>205</v>
      </c>
      <c r="B676" s="49" t="s">
        <v>206</v>
      </c>
      <c r="C676" s="49" t="s">
        <v>163</v>
      </c>
      <c r="D676" s="49" t="s">
        <v>233</v>
      </c>
      <c r="E676" s="49" t="s">
        <v>207</v>
      </c>
      <c r="F676" s="49" t="s">
        <v>234</v>
      </c>
      <c r="G676" s="17">
        <v>42369</v>
      </c>
      <c r="H676" s="49" t="s">
        <v>235</v>
      </c>
      <c r="I676" s="49" t="s">
        <v>236</v>
      </c>
      <c r="J676" s="16" t="s">
        <v>25</v>
      </c>
      <c r="K676" s="49" t="s">
        <v>38</v>
      </c>
      <c r="L676" s="18">
        <v>2208.04</v>
      </c>
      <c r="M676" s="56">
        <v>331.20499999999998</v>
      </c>
      <c r="N676" s="14"/>
    </row>
    <row r="677" spans="1:14" s="15" customFormat="1" ht="48" customHeight="1" x14ac:dyDescent="0.2">
      <c r="A677" s="49" t="s">
        <v>205</v>
      </c>
      <c r="B677" s="49" t="s">
        <v>206</v>
      </c>
      <c r="C677" s="49" t="s">
        <v>163</v>
      </c>
      <c r="D677" s="49" t="s">
        <v>233</v>
      </c>
      <c r="E677" s="49" t="s">
        <v>207</v>
      </c>
      <c r="F677" s="49" t="s">
        <v>234</v>
      </c>
      <c r="G677" s="17">
        <v>42369</v>
      </c>
      <c r="H677" s="49" t="s">
        <v>235</v>
      </c>
      <c r="I677" s="49" t="s">
        <v>236</v>
      </c>
      <c r="J677" s="16" t="s">
        <v>25</v>
      </c>
      <c r="K677" s="49" t="s">
        <v>38</v>
      </c>
      <c r="L677" s="18">
        <v>2208.04</v>
      </c>
      <c r="M677" s="56">
        <v>331.20499999999998</v>
      </c>
      <c r="N677" s="14"/>
    </row>
    <row r="678" spans="1:14" s="15" customFormat="1" ht="48" customHeight="1" x14ac:dyDescent="0.2">
      <c r="A678" s="49" t="s">
        <v>205</v>
      </c>
      <c r="B678" s="49" t="s">
        <v>206</v>
      </c>
      <c r="C678" s="49" t="s">
        <v>163</v>
      </c>
      <c r="D678" s="49" t="s">
        <v>233</v>
      </c>
      <c r="E678" s="49" t="s">
        <v>207</v>
      </c>
      <c r="F678" s="49" t="s">
        <v>234</v>
      </c>
      <c r="G678" s="17">
        <v>42369</v>
      </c>
      <c r="H678" s="49" t="s">
        <v>235</v>
      </c>
      <c r="I678" s="49" t="s">
        <v>236</v>
      </c>
      <c r="J678" s="16" t="s">
        <v>25</v>
      </c>
      <c r="K678" s="49" t="s">
        <v>38</v>
      </c>
      <c r="L678" s="18">
        <v>2208.04</v>
      </c>
      <c r="M678" s="56">
        <v>331.20499999999998</v>
      </c>
      <c r="N678" s="14"/>
    </row>
    <row r="679" spans="1:14" s="15" customFormat="1" ht="48" customHeight="1" x14ac:dyDescent="0.2">
      <c r="A679" s="49" t="s">
        <v>205</v>
      </c>
      <c r="B679" s="49" t="s">
        <v>206</v>
      </c>
      <c r="C679" s="49" t="s">
        <v>163</v>
      </c>
      <c r="D679" s="49" t="s">
        <v>233</v>
      </c>
      <c r="E679" s="49" t="s">
        <v>207</v>
      </c>
      <c r="F679" s="49" t="s">
        <v>234</v>
      </c>
      <c r="G679" s="17">
        <v>42369</v>
      </c>
      <c r="H679" s="49" t="s">
        <v>235</v>
      </c>
      <c r="I679" s="49" t="s">
        <v>236</v>
      </c>
      <c r="J679" s="16" t="s">
        <v>25</v>
      </c>
      <c r="K679" s="49" t="s">
        <v>38</v>
      </c>
      <c r="L679" s="18">
        <v>2208.04</v>
      </c>
      <c r="M679" s="56">
        <v>331.20499999999998</v>
      </c>
      <c r="N679" s="14"/>
    </row>
    <row r="680" spans="1:14" s="15" customFormat="1" ht="48" customHeight="1" x14ac:dyDescent="0.2">
      <c r="A680" s="49" t="s">
        <v>205</v>
      </c>
      <c r="B680" s="49" t="s">
        <v>206</v>
      </c>
      <c r="C680" s="49" t="s">
        <v>163</v>
      </c>
      <c r="D680" s="49" t="s">
        <v>233</v>
      </c>
      <c r="E680" s="49" t="s">
        <v>207</v>
      </c>
      <c r="F680" s="49" t="s">
        <v>234</v>
      </c>
      <c r="G680" s="17">
        <v>42369</v>
      </c>
      <c r="H680" s="49" t="s">
        <v>235</v>
      </c>
      <c r="I680" s="49" t="s">
        <v>236</v>
      </c>
      <c r="J680" s="16" t="s">
        <v>25</v>
      </c>
      <c r="K680" s="49" t="s">
        <v>38</v>
      </c>
      <c r="L680" s="18">
        <v>2208.04</v>
      </c>
      <c r="M680" s="56">
        <v>331.20499999999998</v>
      </c>
      <c r="N680" s="14"/>
    </row>
    <row r="681" spans="1:14" s="15" customFormat="1" ht="48" customHeight="1" x14ac:dyDescent="0.2">
      <c r="A681" s="49" t="s">
        <v>205</v>
      </c>
      <c r="B681" s="49" t="s">
        <v>206</v>
      </c>
      <c r="C681" s="49" t="s">
        <v>163</v>
      </c>
      <c r="D681" s="49" t="s">
        <v>233</v>
      </c>
      <c r="E681" s="49" t="s">
        <v>207</v>
      </c>
      <c r="F681" s="49" t="s">
        <v>234</v>
      </c>
      <c r="G681" s="17">
        <v>42369</v>
      </c>
      <c r="H681" s="49" t="s">
        <v>235</v>
      </c>
      <c r="I681" s="49" t="s">
        <v>236</v>
      </c>
      <c r="J681" s="16" t="s">
        <v>25</v>
      </c>
      <c r="K681" s="49" t="s">
        <v>38</v>
      </c>
      <c r="L681" s="18">
        <v>2208.04</v>
      </c>
      <c r="M681" s="56">
        <v>331.20499999999998</v>
      </c>
      <c r="N681" s="14"/>
    </row>
    <row r="682" spans="1:14" s="15" customFormat="1" ht="48" customHeight="1" x14ac:dyDescent="0.2">
      <c r="A682" s="49" t="s">
        <v>205</v>
      </c>
      <c r="B682" s="49" t="s">
        <v>206</v>
      </c>
      <c r="C682" s="49" t="s">
        <v>163</v>
      </c>
      <c r="D682" s="49" t="s">
        <v>233</v>
      </c>
      <c r="E682" s="49" t="s">
        <v>207</v>
      </c>
      <c r="F682" s="49" t="s">
        <v>234</v>
      </c>
      <c r="G682" s="17">
        <v>42369</v>
      </c>
      <c r="H682" s="49" t="s">
        <v>235</v>
      </c>
      <c r="I682" s="49" t="s">
        <v>236</v>
      </c>
      <c r="J682" s="16" t="s">
        <v>25</v>
      </c>
      <c r="K682" s="49" t="s">
        <v>38</v>
      </c>
      <c r="L682" s="18">
        <v>2208.04</v>
      </c>
      <c r="M682" s="56">
        <v>331.20499999999998</v>
      </c>
      <c r="N682" s="14"/>
    </row>
    <row r="683" spans="1:14" s="15" customFormat="1" ht="48" customHeight="1" x14ac:dyDescent="0.2">
      <c r="A683" s="49" t="s">
        <v>205</v>
      </c>
      <c r="B683" s="49" t="s">
        <v>206</v>
      </c>
      <c r="C683" s="49" t="s">
        <v>163</v>
      </c>
      <c r="D683" s="49" t="s">
        <v>233</v>
      </c>
      <c r="E683" s="49" t="s">
        <v>207</v>
      </c>
      <c r="F683" s="49" t="s">
        <v>234</v>
      </c>
      <c r="G683" s="17">
        <v>42369</v>
      </c>
      <c r="H683" s="49" t="s">
        <v>235</v>
      </c>
      <c r="I683" s="49" t="s">
        <v>236</v>
      </c>
      <c r="J683" s="16" t="s">
        <v>25</v>
      </c>
      <c r="K683" s="49" t="s">
        <v>38</v>
      </c>
      <c r="L683" s="18">
        <v>2208.04</v>
      </c>
      <c r="M683" s="56">
        <v>331.20499999999998</v>
      </c>
      <c r="N683" s="14"/>
    </row>
    <row r="684" spans="1:14" s="15" customFormat="1" ht="48" customHeight="1" x14ac:dyDescent="0.2">
      <c r="A684" s="49" t="s">
        <v>205</v>
      </c>
      <c r="B684" s="49" t="s">
        <v>206</v>
      </c>
      <c r="C684" s="49" t="s">
        <v>163</v>
      </c>
      <c r="D684" s="49" t="s">
        <v>233</v>
      </c>
      <c r="E684" s="49" t="s">
        <v>207</v>
      </c>
      <c r="F684" s="49" t="s">
        <v>234</v>
      </c>
      <c r="G684" s="17">
        <v>42369</v>
      </c>
      <c r="H684" s="49" t="s">
        <v>235</v>
      </c>
      <c r="I684" s="49" t="s">
        <v>236</v>
      </c>
      <c r="J684" s="16" t="s">
        <v>25</v>
      </c>
      <c r="K684" s="49" t="s">
        <v>38</v>
      </c>
      <c r="L684" s="18">
        <v>2208.04</v>
      </c>
      <c r="M684" s="56">
        <v>331.20499999999998</v>
      </c>
      <c r="N684" s="14"/>
    </row>
    <row r="685" spans="1:14" s="15" customFormat="1" ht="48" customHeight="1" x14ac:dyDescent="0.2">
      <c r="A685" s="49" t="s">
        <v>205</v>
      </c>
      <c r="B685" s="49" t="s">
        <v>206</v>
      </c>
      <c r="C685" s="49" t="s">
        <v>163</v>
      </c>
      <c r="D685" s="49" t="s">
        <v>233</v>
      </c>
      <c r="E685" s="49" t="s">
        <v>207</v>
      </c>
      <c r="F685" s="49" t="s">
        <v>234</v>
      </c>
      <c r="G685" s="17">
        <v>42369</v>
      </c>
      <c r="H685" s="49" t="s">
        <v>235</v>
      </c>
      <c r="I685" s="49" t="s">
        <v>236</v>
      </c>
      <c r="J685" s="16" t="s">
        <v>25</v>
      </c>
      <c r="K685" s="49" t="s">
        <v>38</v>
      </c>
      <c r="L685" s="18">
        <v>2208.04</v>
      </c>
      <c r="M685" s="56">
        <v>331.20499999999998</v>
      </c>
      <c r="N685" s="14"/>
    </row>
    <row r="686" spans="1:14" s="15" customFormat="1" ht="48" customHeight="1" x14ac:dyDescent="0.2">
      <c r="A686" s="49" t="s">
        <v>205</v>
      </c>
      <c r="B686" s="49" t="s">
        <v>206</v>
      </c>
      <c r="C686" s="49" t="s">
        <v>163</v>
      </c>
      <c r="D686" s="49" t="s">
        <v>233</v>
      </c>
      <c r="E686" s="49" t="s">
        <v>207</v>
      </c>
      <c r="F686" s="49" t="s">
        <v>234</v>
      </c>
      <c r="G686" s="17">
        <v>42369</v>
      </c>
      <c r="H686" s="49" t="s">
        <v>235</v>
      </c>
      <c r="I686" s="49" t="s">
        <v>236</v>
      </c>
      <c r="J686" s="16" t="s">
        <v>25</v>
      </c>
      <c r="K686" s="49" t="s">
        <v>38</v>
      </c>
      <c r="L686" s="18">
        <v>2208.04</v>
      </c>
      <c r="M686" s="56">
        <v>331.20499999999998</v>
      </c>
      <c r="N686" s="14"/>
    </row>
    <row r="687" spans="1:14" s="15" customFormat="1" ht="48" customHeight="1" x14ac:dyDescent="0.2">
      <c r="A687" s="49" t="s">
        <v>205</v>
      </c>
      <c r="B687" s="49" t="s">
        <v>206</v>
      </c>
      <c r="C687" s="49" t="s">
        <v>163</v>
      </c>
      <c r="D687" s="49" t="s">
        <v>233</v>
      </c>
      <c r="E687" s="49" t="s">
        <v>207</v>
      </c>
      <c r="F687" s="49" t="s">
        <v>234</v>
      </c>
      <c r="G687" s="17">
        <v>42369</v>
      </c>
      <c r="H687" s="49" t="s">
        <v>235</v>
      </c>
      <c r="I687" s="49" t="s">
        <v>236</v>
      </c>
      <c r="J687" s="16" t="s">
        <v>25</v>
      </c>
      <c r="K687" s="49" t="s">
        <v>38</v>
      </c>
      <c r="L687" s="18">
        <v>2208.04</v>
      </c>
      <c r="M687" s="56">
        <v>331.20499999999998</v>
      </c>
      <c r="N687" s="14"/>
    </row>
    <row r="688" spans="1:14" s="15" customFormat="1" ht="48" customHeight="1" x14ac:dyDescent="0.2">
      <c r="A688" s="49" t="s">
        <v>205</v>
      </c>
      <c r="B688" s="49" t="s">
        <v>206</v>
      </c>
      <c r="C688" s="49" t="s">
        <v>163</v>
      </c>
      <c r="D688" s="49" t="s">
        <v>233</v>
      </c>
      <c r="E688" s="49" t="s">
        <v>207</v>
      </c>
      <c r="F688" s="49" t="s">
        <v>234</v>
      </c>
      <c r="G688" s="17">
        <v>42369</v>
      </c>
      <c r="H688" s="49" t="s">
        <v>235</v>
      </c>
      <c r="I688" s="49" t="s">
        <v>236</v>
      </c>
      <c r="J688" s="16" t="s">
        <v>25</v>
      </c>
      <c r="K688" s="49" t="s">
        <v>38</v>
      </c>
      <c r="L688" s="18">
        <v>2208.04</v>
      </c>
      <c r="M688" s="56">
        <v>331.20499999999998</v>
      </c>
      <c r="N688" s="14"/>
    </row>
    <row r="689" spans="1:14" s="15" customFormat="1" ht="48" customHeight="1" x14ac:dyDescent="0.2">
      <c r="A689" s="49" t="s">
        <v>205</v>
      </c>
      <c r="B689" s="49" t="s">
        <v>206</v>
      </c>
      <c r="C689" s="49" t="s">
        <v>163</v>
      </c>
      <c r="D689" s="49" t="s">
        <v>233</v>
      </c>
      <c r="E689" s="49" t="s">
        <v>207</v>
      </c>
      <c r="F689" s="49" t="s">
        <v>234</v>
      </c>
      <c r="G689" s="17">
        <v>42369</v>
      </c>
      <c r="H689" s="49" t="s">
        <v>235</v>
      </c>
      <c r="I689" s="49" t="s">
        <v>236</v>
      </c>
      <c r="J689" s="16" t="s">
        <v>25</v>
      </c>
      <c r="K689" s="49" t="s">
        <v>38</v>
      </c>
      <c r="L689" s="18">
        <v>2208.04</v>
      </c>
      <c r="M689" s="56">
        <v>331.20499999999998</v>
      </c>
      <c r="N689" s="14"/>
    </row>
    <row r="690" spans="1:14" s="15" customFormat="1" ht="48" customHeight="1" x14ac:dyDescent="0.2">
      <c r="A690" s="49" t="s">
        <v>205</v>
      </c>
      <c r="B690" s="49" t="s">
        <v>206</v>
      </c>
      <c r="C690" s="49" t="s">
        <v>163</v>
      </c>
      <c r="D690" s="49" t="s">
        <v>233</v>
      </c>
      <c r="E690" s="49" t="s">
        <v>207</v>
      </c>
      <c r="F690" s="49" t="s">
        <v>234</v>
      </c>
      <c r="G690" s="17">
        <v>42369</v>
      </c>
      <c r="H690" s="49" t="s">
        <v>235</v>
      </c>
      <c r="I690" s="49" t="s">
        <v>236</v>
      </c>
      <c r="J690" s="16" t="s">
        <v>25</v>
      </c>
      <c r="K690" s="49" t="s">
        <v>38</v>
      </c>
      <c r="L690" s="18">
        <v>2208.04</v>
      </c>
      <c r="M690" s="56">
        <v>331.20499999999998</v>
      </c>
      <c r="N690" s="14"/>
    </row>
    <row r="691" spans="1:14" s="15" customFormat="1" ht="48" customHeight="1" x14ac:dyDescent="0.2">
      <c r="A691" s="49" t="s">
        <v>205</v>
      </c>
      <c r="B691" s="49" t="s">
        <v>206</v>
      </c>
      <c r="C691" s="49" t="s">
        <v>163</v>
      </c>
      <c r="D691" s="49" t="s">
        <v>233</v>
      </c>
      <c r="E691" s="49" t="s">
        <v>207</v>
      </c>
      <c r="F691" s="49" t="s">
        <v>234</v>
      </c>
      <c r="G691" s="17">
        <v>42369</v>
      </c>
      <c r="H691" s="49" t="s">
        <v>235</v>
      </c>
      <c r="I691" s="49" t="s">
        <v>236</v>
      </c>
      <c r="J691" s="16" t="s">
        <v>25</v>
      </c>
      <c r="K691" s="49" t="s">
        <v>38</v>
      </c>
      <c r="L691" s="18">
        <v>2208.04</v>
      </c>
      <c r="M691" s="56">
        <v>331.20499999999998</v>
      </c>
      <c r="N691" s="14"/>
    </row>
    <row r="692" spans="1:14" s="15" customFormat="1" ht="48" customHeight="1" x14ac:dyDescent="0.2">
      <c r="A692" s="49" t="s">
        <v>205</v>
      </c>
      <c r="B692" s="49" t="s">
        <v>206</v>
      </c>
      <c r="C692" s="49" t="s">
        <v>163</v>
      </c>
      <c r="D692" s="49" t="s">
        <v>233</v>
      </c>
      <c r="E692" s="49" t="s">
        <v>207</v>
      </c>
      <c r="F692" s="49" t="s">
        <v>234</v>
      </c>
      <c r="G692" s="17">
        <v>42369</v>
      </c>
      <c r="H692" s="49" t="s">
        <v>235</v>
      </c>
      <c r="I692" s="49" t="s">
        <v>236</v>
      </c>
      <c r="J692" s="16" t="s">
        <v>25</v>
      </c>
      <c r="K692" s="49" t="s">
        <v>38</v>
      </c>
      <c r="L692" s="18">
        <v>2208.04</v>
      </c>
      <c r="M692" s="56">
        <v>331.20499999999998</v>
      </c>
      <c r="N692" s="14"/>
    </row>
    <row r="693" spans="1:14" s="15" customFormat="1" ht="48" customHeight="1" x14ac:dyDescent="0.2">
      <c r="A693" s="49" t="s">
        <v>205</v>
      </c>
      <c r="B693" s="49" t="s">
        <v>206</v>
      </c>
      <c r="C693" s="49" t="s">
        <v>163</v>
      </c>
      <c r="D693" s="49" t="s">
        <v>233</v>
      </c>
      <c r="E693" s="49" t="s">
        <v>207</v>
      </c>
      <c r="F693" s="49" t="s">
        <v>234</v>
      </c>
      <c r="G693" s="17">
        <v>42369</v>
      </c>
      <c r="H693" s="49" t="s">
        <v>235</v>
      </c>
      <c r="I693" s="49" t="s">
        <v>236</v>
      </c>
      <c r="J693" s="16" t="s">
        <v>25</v>
      </c>
      <c r="K693" s="49" t="s">
        <v>38</v>
      </c>
      <c r="L693" s="18">
        <v>2208.04</v>
      </c>
      <c r="M693" s="56">
        <v>331.20499999999998</v>
      </c>
      <c r="N693" s="14"/>
    </row>
    <row r="694" spans="1:14" s="15" customFormat="1" ht="48" customHeight="1" x14ac:dyDescent="0.2">
      <c r="A694" s="49" t="s">
        <v>205</v>
      </c>
      <c r="B694" s="49" t="s">
        <v>206</v>
      </c>
      <c r="C694" s="49" t="s">
        <v>163</v>
      </c>
      <c r="D694" s="49" t="s">
        <v>233</v>
      </c>
      <c r="E694" s="49" t="s">
        <v>207</v>
      </c>
      <c r="F694" s="49" t="s">
        <v>234</v>
      </c>
      <c r="G694" s="17">
        <v>42369</v>
      </c>
      <c r="H694" s="49" t="s">
        <v>235</v>
      </c>
      <c r="I694" s="49" t="s">
        <v>236</v>
      </c>
      <c r="J694" s="16" t="s">
        <v>25</v>
      </c>
      <c r="K694" s="49" t="s">
        <v>38</v>
      </c>
      <c r="L694" s="18">
        <v>2208.04</v>
      </c>
      <c r="M694" s="56">
        <v>331.20499999999998</v>
      </c>
      <c r="N694" s="14"/>
    </row>
    <row r="695" spans="1:14" s="15" customFormat="1" ht="48" customHeight="1" x14ac:dyDescent="0.2">
      <c r="A695" s="49" t="s">
        <v>205</v>
      </c>
      <c r="B695" s="49" t="s">
        <v>206</v>
      </c>
      <c r="C695" s="49" t="s">
        <v>163</v>
      </c>
      <c r="D695" s="49" t="s">
        <v>233</v>
      </c>
      <c r="E695" s="49" t="s">
        <v>207</v>
      </c>
      <c r="F695" s="49" t="s">
        <v>234</v>
      </c>
      <c r="G695" s="17">
        <v>42369</v>
      </c>
      <c r="H695" s="49" t="s">
        <v>235</v>
      </c>
      <c r="I695" s="49" t="s">
        <v>236</v>
      </c>
      <c r="J695" s="16" t="s">
        <v>25</v>
      </c>
      <c r="K695" s="49" t="s">
        <v>38</v>
      </c>
      <c r="L695" s="18">
        <v>2208.04</v>
      </c>
      <c r="M695" s="56">
        <v>331.20499999999998</v>
      </c>
      <c r="N695" s="14"/>
    </row>
    <row r="696" spans="1:14" s="15" customFormat="1" ht="48" customHeight="1" x14ac:dyDescent="0.2">
      <c r="A696" s="49" t="s">
        <v>205</v>
      </c>
      <c r="B696" s="49" t="s">
        <v>206</v>
      </c>
      <c r="C696" s="49" t="s">
        <v>163</v>
      </c>
      <c r="D696" s="49" t="s">
        <v>233</v>
      </c>
      <c r="E696" s="49" t="s">
        <v>207</v>
      </c>
      <c r="F696" s="49" t="s">
        <v>234</v>
      </c>
      <c r="G696" s="17">
        <v>42369</v>
      </c>
      <c r="H696" s="49" t="s">
        <v>235</v>
      </c>
      <c r="I696" s="49" t="s">
        <v>236</v>
      </c>
      <c r="J696" s="16" t="s">
        <v>25</v>
      </c>
      <c r="K696" s="49" t="s">
        <v>38</v>
      </c>
      <c r="L696" s="18">
        <v>2208.04</v>
      </c>
      <c r="M696" s="56">
        <v>331.20499999999998</v>
      </c>
      <c r="N696" s="14"/>
    </row>
    <row r="697" spans="1:14" s="15" customFormat="1" ht="48" customHeight="1" x14ac:dyDescent="0.2">
      <c r="A697" s="49" t="s">
        <v>205</v>
      </c>
      <c r="B697" s="49" t="s">
        <v>206</v>
      </c>
      <c r="C697" s="49" t="s">
        <v>163</v>
      </c>
      <c r="D697" s="49" t="s">
        <v>233</v>
      </c>
      <c r="E697" s="49" t="s">
        <v>207</v>
      </c>
      <c r="F697" s="49" t="s">
        <v>234</v>
      </c>
      <c r="G697" s="17">
        <v>42369</v>
      </c>
      <c r="H697" s="49" t="s">
        <v>235</v>
      </c>
      <c r="I697" s="49" t="s">
        <v>236</v>
      </c>
      <c r="J697" s="16" t="s">
        <v>25</v>
      </c>
      <c r="K697" s="49" t="s">
        <v>38</v>
      </c>
      <c r="L697" s="18">
        <v>2208.04</v>
      </c>
      <c r="M697" s="56">
        <v>331.20499999999998</v>
      </c>
      <c r="N697" s="14"/>
    </row>
    <row r="698" spans="1:14" s="15" customFormat="1" ht="48" customHeight="1" x14ac:dyDescent="0.2">
      <c r="A698" s="49" t="s">
        <v>205</v>
      </c>
      <c r="B698" s="49" t="s">
        <v>206</v>
      </c>
      <c r="C698" s="49" t="s">
        <v>163</v>
      </c>
      <c r="D698" s="49" t="s">
        <v>233</v>
      </c>
      <c r="E698" s="49" t="s">
        <v>207</v>
      </c>
      <c r="F698" s="49" t="s">
        <v>234</v>
      </c>
      <c r="G698" s="17">
        <v>42369</v>
      </c>
      <c r="H698" s="49" t="s">
        <v>235</v>
      </c>
      <c r="I698" s="49" t="s">
        <v>236</v>
      </c>
      <c r="J698" s="16" t="s">
        <v>25</v>
      </c>
      <c r="K698" s="49" t="s">
        <v>38</v>
      </c>
      <c r="L698" s="18">
        <v>2208.04</v>
      </c>
      <c r="M698" s="56">
        <v>331.20499999999998</v>
      </c>
      <c r="N698" s="14"/>
    </row>
    <row r="699" spans="1:14" s="15" customFormat="1" ht="48" customHeight="1" x14ac:dyDescent="0.2">
      <c r="A699" s="49" t="s">
        <v>205</v>
      </c>
      <c r="B699" s="49" t="s">
        <v>206</v>
      </c>
      <c r="C699" s="49" t="s">
        <v>163</v>
      </c>
      <c r="D699" s="49" t="s">
        <v>233</v>
      </c>
      <c r="E699" s="49" t="s">
        <v>207</v>
      </c>
      <c r="F699" s="49" t="s">
        <v>234</v>
      </c>
      <c r="G699" s="17">
        <v>42369</v>
      </c>
      <c r="H699" s="49" t="s">
        <v>235</v>
      </c>
      <c r="I699" s="49" t="s">
        <v>236</v>
      </c>
      <c r="J699" s="16" t="s">
        <v>25</v>
      </c>
      <c r="K699" s="49" t="s">
        <v>38</v>
      </c>
      <c r="L699" s="18">
        <v>2208.04</v>
      </c>
      <c r="M699" s="56">
        <v>331.20499999999998</v>
      </c>
      <c r="N699" s="14"/>
    </row>
    <row r="700" spans="1:14" s="15" customFormat="1" ht="48" customHeight="1" x14ac:dyDescent="0.2">
      <c r="A700" s="49" t="s">
        <v>205</v>
      </c>
      <c r="B700" s="49" t="s">
        <v>206</v>
      </c>
      <c r="C700" s="49" t="s">
        <v>163</v>
      </c>
      <c r="D700" s="49" t="s">
        <v>233</v>
      </c>
      <c r="E700" s="49" t="s">
        <v>207</v>
      </c>
      <c r="F700" s="49" t="s">
        <v>234</v>
      </c>
      <c r="G700" s="17">
        <v>42369</v>
      </c>
      <c r="H700" s="49" t="s">
        <v>235</v>
      </c>
      <c r="I700" s="49" t="s">
        <v>236</v>
      </c>
      <c r="J700" s="16" t="s">
        <v>25</v>
      </c>
      <c r="K700" s="49" t="s">
        <v>38</v>
      </c>
      <c r="L700" s="18">
        <v>2208.04</v>
      </c>
      <c r="M700" s="56">
        <v>331.20499999999998</v>
      </c>
      <c r="N700" s="14"/>
    </row>
    <row r="701" spans="1:14" s="15" customFormat="1" ht="48" customHeight="1" x14ac:dyDescent="0.2">
      <c r="A701" s="49" t="s">
        <v>205</v>
      </c>
      <c r="B701" s="49" t="s">
        <v>206</v>
      </c>
      <c r="C701" s="49" t="s">
        <v>163</v>
      </c>
      <c r="D701" s="49" t="s">
        <v>233</v>
      </c>
      <c r="E701" s="49" t="s">
        <v>207</v>
      </c>
      <c r="F701" s="49" t="s">
        <v>234</v>
      </c>
      <c r="G701" s="17">
        <v>42369</v>
      </c>
      <c r="H701" s="49" t="s">
        <v>235</v>
      </c>
      <c r="I701" s="49" t="s">
        <v>236</v>
      </c>
      <c r="J701" s="16" t="s">
        <v>25</v>
      </c>
      <c r="K701" s="49" t="s">
        <v>38</v>
      </c>
      <c r="L701" s="18">
        <v>2208.04</v>
      </c>
      <c r="M701" s="56">
        <v>331.20499999999998</v>
      </c>
      <c r="N701" s="14"/>
    </row>
    <row r="702" spans="1:14" s="15" customFormat="1" ht="48" customHeight="1" x14ac:dyDescent="0.2">
      <c r="A702" s="49" t="s">
        <v>205</v>
      </c>
      <c r="B702" s="49" t="s">
        <v>206</v>
      </c>
      <c r="C702" s="49" t="s">
        <v>163</v>
      </c>
      <c r="D702" s="49" t="s">
        <v>233</v>
      </c>
      <c r="E702" s="49" t="s">
        <v>207</v>
      </c>
      <c r="F702" s="49" t="s">
        <v>234</v>
      </c>
      <c r="G702" s="17">
        <v>42369</v>
      </c>
      <c r="H702" s="49" t="s">
        <v>235</v>
      </c>
      <c r="I702" s="49" t="s">
        <v>236</v>
      </c>
      <c r="J702" s="16" t="s">
        <v>25</v>
      </c>
      <c r="K702" s="49" t="s">
        <v>38</v>
      </c>
      <c r="L702" s="18">
        <v>2208.04</v>
      </c>
      <c r="M702" s="56">
        <v>331.20499999999998</v>
      </c>
      <c r="N702" s="14"/>
    </row>
    <row r="703" spans="1:14" s="15" customFormat="1" ht="48" customHeight="1" x14ac:dyDescent="0.2">
      <c r="A703" s="49" t="s">
        <v>205</v>
      </c>
      <c r="B703" s="49" t="s">
        <v>206</v>
      </c>
      <c r="C703" s="49" t="s">
        <v>163</v>
      </c>
      <c r="D703" s="49" t="s">
        <v>233</v>
      </c>
      <c r="E703" s="49" t="s">
        <v>207</v>
      </c>
      <c r="F703" s="49" t="s">
        <v>234</v>
      </c>
      <c r="G703" s="17">
        <v>42369</v>
      </c>
      <c r="H703" s="49" t="s">
        <v>235</v>
      </c>
      <c r="I703" s="49" t="s">
        <v>236</v>
      </c>
      <c r="J703" s="16" t="s">
        <v>25</v>
      </c>
      <c r="K703" s="49" t="s">
        <v>38</v>
      </c>
      <c r="L703" s="18">
        <v>2208.04</v>
      </c>
      <c r="M703" s="56">
        <v>331.20499999999998</v>
      </c>
      <c r="N703" s="14"/>
    </row>
    <row r="704" spans="1:14" s="15" customFormat="1" ht="48" customHeight="1" x14ac:dyDescent="0.2">
      <c r="A704" s="49" t="s">
        <v>205</v>
      </c>
      <c r="B704" s="49" t="s">
        <v>206</v>
      </c>
      <c r="C704" s="49" t="s">
        <v>163</v>
      </c>
      <c r="D704" s="49" t="s">
        <v>233</v>
      </c>
      <c r="E704" s="49" t="s">
        <v>207</v>
      </c>
      <c r="F704" s="49" t="s">
        <v>234</v>
      </c>
      <c r="G704" s="17">
        <v>42369</v>
      </c>
      <c r="H704" s="49" t="s">
        <v>235</v>
      </c>
      <c r="I704" s="49" t="s">
        <v>236</v>
      </c>
      <c r="J704" s="16" t="s">
        <v>25</v>
      </c>
      <c r="K704" s="49" t="s">
        <v>38</v>
      </c>
      <c r="L704" s="18">
        <v>2208.04</v>
      </c>
      <c r="M704" s="56">
        <v>331.20499999999998</v>
      </c>
      <c r="N704" s="14"/>
    </row>
    <row r="705" spans="1:14" s="15" customFormat="1" ht="48" customHeight="1" x14ac:dyDescent="0.2">
      <c r="A705" s="49" t="s">
        <v>205</v>
      </c>
      <c r="B705" s="49" t="s">
        <v>206</v>
      </c>
      <c r="C705" s="49" t="s">
        <v>163</v>
      </c>
      <c r="D705" s="49" t="s">
        <v>233</v>
      </c>
      <c r="E705" s="49" t="s">
        <v>207</v>
      </c>
      <c r="F705" s="49" t="s">
        <v>234</v>
      </c>
      <c r="G705" s="17">
        <v>42369</v>
      </c>
      <c r="H705" s="49" t="s">
        <v>235</v>
      </c>
      <c r="I705" s="49" t="s">
        <v>236</v>
      </c>
      <c r="J705" s="16" t="s">
        <v>25</v>
      </c>
      <c r="K705" s="49" t="s">
        <v>38</v>
      </c>
      <c r="L705" s="18">
        <v>2208.04</v>
      </c>
      <c r="M705" s="56">
        <v>331.20499999999998</v>
      </c>
      <c r="N705" s="14"/>
    </row>
    <row r="706" spans="1:14" s="15" customFormat="1" ht="48" customHeight="1" x14ac:dyDescent="0.2">
      <c r="A706" s="49" t="s">
        <v>205</v>
      </c>
      <c r="B706" s="49" t="s">
        <v>206</v>
      </c>
      <c r="C706" s="49" t="s">
        <v>163</v>
      </c>
      <c r="D706" s="49" t="s">
        <v>233</v>
      </c>
      <c r="E706" s="49" t="s">
        <v>207</v>
      </c>
      <c r="F706" s="49" t="s">
        <v>234</v>
      </c>
      <c r="G706" s="17">
        <v>42369</v>
      </c>
      <c r="H706" s="49" t="s">
        <v>235</v>
      </c>
      <c r="I706" s="49" t="s">
        <v>236</v>
      </c>
      <c r="J706" s="16" t="s">
        <v>25</v>
      </c>
      <c r="K706" s="49" t="s">
        <v>38</v>
      </c>
      <c r="L706" s="18">
        <v>2208.04</v>
      </c>
      <c r="M706" s="56">
        <v>331.20499999999998</v>
      </c>
      <c r="N706" s="14"/>
    </row>
    <row r="707" spans="1:14" s="15" customFormat="1" ht="48" customHeight="1" x14ac:dyDescent="0.2">
      <c r="A707" s="49" t="s">
        <v>205</v>
      </c>
      <c r="B707" s="49" t="s">
        <v>206</v>
      </c>
      <c r="C707" s="49" t="s">
        <v>163</v>
      </c>
      <c r="D707" s="49" t="s">
        <v>233</v>
      </c>
      <c r="E707" s="49" t="s">
        <v>207</v>
      </c>
      <c r="F707" s="49" t="s">
        <v>234</v>
      </c>
      <c r="G707" s="17">
        <v>42369</v>
      </c>
      <c r="H707" s="49" t="s">
        <v>235</v>
      </c>
      <c r="I707" s="49" t="s">
        <v>236</v>
      </c>
      <c r="J707" s="16" t="s">
        <v>25</v>
      </c>
      <c r="K707" s="49" t="s">
        <v>38</v>
      </c>
      <c r="L707" s="18">
        <v>2208.04</v>
      </c>
      <c r="M707" s="56">
        <v>331.20499999999998</v>
      </c>
      <c r="N707" s="14"/>
    </row>
    <row r="708" spans="1:14" s="15" customFormat="1" ht="48" customHeight="1" x14ac:dyDescent="0.2">
      <c r="A708" s="49" t="s">
        <v>205</v>
      </c>
      <c r="B708" s="49" t="s">
        <v>206</v>
      </c>
      <c r="C708" s="49" t="s">
        <v>163</v>
      </c>
      <c r="D708" s="49" t="s">
        <v>233</v>
      </c>
      <c r="E708" s="49" t="s">
        <v>207</v>
      </c>
      <c r="F708" s="49" t="s">
        <v>234</v>
      </c>
      <c r="G708" s="17">
        <v>42369</v>
      </c>
      <c r="H708" s="49" t="s">
        <v>235</v>
      </c>
      <c r="I708" s="49" t="s">
        <v>236</v>
      </c>
      <c r="J708" s="16" t="s">
        <v>25</v>
      </c>
      <c r="K708" s="49" t="s">
        <v>38</v>
      </c>
      <c r="L708" s="18">
        <v>2208.04</v>
      </c>
      <c r="M708" s="56">
        <v>331.20499999999998</v>
      </c>
      <c r="N708" s="14"/>
    </row>
    <row r="709" spans="1:14" s="15" customFormat="1" ht="48" customHeight="1" x14ac:dyDescent="0.2">
      <c r="A709" s="49" t="s">
        <v>205</v>
      </c>
      <c r="B709" s="49" t="s">
        <v>206</v>
      </c>
      <c r="C709" s="49" t="s">
        <v>163</v>
      </c>
      <c r="D709" s="49" t="s">
        <v>233</v>
      </c>
      <c r="E709" s="49" t="s">
        <v>207</v>
      </c>
      <c r="F709" s="49" t="s">
        <v>234</v>
      </c>
      <c r="G709" s="17">
        <v>42369</v>
      </c>
      <c r="H709" s="49" t="s">
        <v>235</v>
      </c>
      <c r="I709" s="49" t="s">
        <v>236</v>
      </c>
      <c r="J709" s="16" t="s">
        <v>25</v>
      </c>
      <c r="K709" s="49" t="s">
        <v>38</v>
      </c>
      <c r="L709" s="18">
        <v>2208.04</v>
      </c>
      <c r="M709" s="56">
        <v>331.20499999999998</v>
      </c>
      <c r="N709" s="14"/>
    </row>
    <row r="710" spans="1:14" s="15" customFormat="1" ht="48" customHeight="1" x14ac:dyDescent="0.2">
      <c r="A710" s="49" t="s">
        <v>205</v>
      </c>
      <c r="B710" s="49" t="s">
        <v>206</v>
      </c>
      <c r="C710" s="49" t="s">
        <v>163</v>
      </c>
      <c r="D710" s="49" t="s">
        <v>233</v>
      </c>
      <c r="E710" s="49" t="s">
        <v>207</v>
      </c>
      <c r="F710" s="49" t="s">
        <v>234</v>
      </c>
      <c r="G710" s="17">
        <v>42369</v>
      </c>
      <c r="H710" s="49" t="s">
        <v>235</v>
      </c>
      <c r="I710" s="49" t="s">
        <v>236</v>
      </c>
      <c r="J710" s="16" t="s">
        <v>25</v>
      </c>
      <c r="K710" s="49" t="s">
        <v>38</v>
      </c>
      <c r="L710" s="18">
        <v>2208.04</v>
      </c>
      <c r="M710" s="56">
        <v>331.20499999999998</v>
      </c>
      <c r="N710" s="14"/>
    </row>
    <row r="711" spans="1:14" s="15" customFormat="1" ht="48" customHeight="1" x14ac:dyDescent="0.2">
      <c r="A711" s="49" t="s">
        <v>205</v>
      </c>
      <c r="B711" s="49" t="s">
        <v>206</v>
      </c>
      <c r="C711" s="49" t="s">
        <v>163</v>
      </c>
      <c r="D711" s="49" t="s">
        <v>233</v>
      </c>
      <c r="E711" s="49" t="s">
        <v>207</v>
      </c>
      <c r="F711" s="49" t="s">
        <v>234</v>
      </c>
      <c r="G711" s="17">
        <v>42369</v>
      </c>
      <c r="H711" s="49" t="s">
        <v>235</v>
      </c>
      <c r="I711" s="49" t="s">
        <v>236</v>
      </c>
      <c r="J711" s="16" t="s">
        <v>25</v>
      </c>
      <c r="K711" s="49" t="s">
        <v>38</v>
      </c>
      <c r="L711" s="18">
        <v>2208.04</v>
      </c>
      <c r="M711" s="56">
        <v>331.20499999999998</v>
      </c>
      <c r="N711" s="14"/>
    </row>
    <row r="712" spans="1:14" s="15" customFormat="1" ht="48" customHeight="1" x14ac:dyDescent="0.2">
      <c r="A712" s="49" t="s">
        <v>205</v>
      </c>
      <c r="B712" s="49" t="s">
        <v>206</v>
      </c>
      <c r="C712" s="49" t="s">
        <v>163</v>
      </c>
      <c r="D712" s="49" t="s">
        <v>233</v>
      </c>
      <c r="E712" s="49" t="s">
        <v>207</v>
      </c>
      <c r="F712" s="49" t="s">
        <v>234</v>
      </c>
      <c r="G712" s="17">
        <v>42369</v>
      </c>
      <c r="H712" s="49" t="s">
        <v>235</v>
      </c>
      <c r="I712" s="49" t="s">
        <v>236</v>
      </c>
      <c r="J712" s="16" t="s">
        <v>25</v>
      </c>
      <c r="K712" s="49" t="s">
        <v>38</v>
      </c>
      <c r="L712" s="18">
        <v>2208.04</v>
      </c>
      <c r="M712" s="56">
        <v>331.20499999999998</v>
      </c>
      <c r="N712" s="14"/>
    </row>
    <row r="713" spans="1:14" s="15" customFormat="1" ht="48" customHeight="1" x14ac:dyDescent="0.2">
      <c r="A713" s="49" t="s">
        <v>205</v>
      </c>
      <c r="B713" s="49" t="s">
        <v>206</v>
      </c>
      <c r="C713" s="49" t="s">
        <v>163</v>
      </c>
      <c r="D713" s="49" t="s">
        <v>233</v>
      </c>
      <c r="E713" s="49" t="s">
        <v>207</v>
      </c>
      <c r="F713" s="49" t="s">
        <v>234</v>
      </c>
      <c r="G713" s="17">
        <v>42369</v>
      </c>
      <c r="H713" s="49" t="s">
        <v>235</v>
      </c>
      <c r="I713" s="49" t="s">
        <v>236</v>
      </c>
      <c r="J713" s="16" t="s">
        <v>25</v>
      </c>
      <c r="K713" s="49" t="s">
        <v>38</v>
      </c>
      <c r="L713" s="18">
        <v>2208.04</v>
      </c>
      <c r="M713" s="56">
        <v>331.20499999999998</v>
      </c>
      <c r="N713" s="14"/>
    </row>
    <row r="714" spans="1:14" s="15" customFormat="1" ht="48" customHeight="1" x14ac:dyDescent="0.2">
      <c r="A714" s="49" t="s">
        <v>205</v>
      </c>
      <c r="B714" s="49" t="s">
        <v>206</v>
      </c>
      <c r="C714" s="49" t="s">
        <v>163</v>
      </c>
      <c r="D714" s="49" t="s">
        <v>233</v>
      </c>
      <c r="E714" s="49" t="s">
        <v>207</v>
      </c>
      <c r="F714" s="49" t="s">
        <v>234</v>
      </c>
      <c r="G714" s="17">
        <v>42369</v>
      </c>
      <c r="H714" s="49" t="s">
        <v>235</v>
      </c>
      <c r="I714" s="49" t="s">
        <v>236</v>
      </c>
      <c r="J714" s="16" t="s">
        <v>25</v>
      </c>
      <c r="K714" s="49" t="s">
        <v>38</v>
      </c>
      <c r="L714" s="18">
        <v>2208.04</v>
      </c>
      <c r="M714" s="56">
        <v>331.20499999999998</v>
      </c>
      <c r="N714" s="14"/>
    </row>
    <row r="715" spans="1:14" s="15" customFormat="1" ht="48" customHeight="1" x14ac:dyDescent="0.2">
      <c r="A715" s="49" t="s">
        <v>205</v>
      </c>
      <c r="B715" s="49" t="s">
        <v>206</v>
      </c>
      <c r="C715" s="49" t="s">
        <v>163</v>
      </c>
      <c r="D715" s="49" t="s">
        <v>233</v>
      </c>
      <c r="E715" s="49" t="s">
        <v>207</v>
      </c>
      <c r="F715" s="49" t="s">
        <v>234</v>
      </c>
      <c r="G715" s="17">
        <v>42369</v>
      </c>
      <c r="H715" s="49" t="s">
        <v>235</v>
      </c>
      <c r="I715" s="49" t="s">
        <v>236</v>
      </c>
      <c r="J715" s="16" t="s">
        <v>25</v>
      </c>
      <c r="K715" s="49" t="s">
        <v>38</v>
      </c>
      <c r="L715" s="18">
        <v>2208.04</v>
      </c>
      <c r="M715" s="56">
        <v>331.20499999999998</v>
      </c>
      <c r="N715" s="14"/>
    </row>
    <row r="716" spans="1:14" s="15" customFormat="1" ht="48" customHeight="1" x14ac:dyDescent="0.2">
      <c r="A716" s="49" t="s">
        <v>205</v>
      </c>
      <c r="B716" s="49" t="s">
        <v>206</v>
      </c>
      <c r="C716" s="49" t="s">
        <v>163</v>
      </c>
      <c r="D716" s="49" t="s">
        <v>233</v>
      </c>
      <c r="E716" s="49" t="s">
        <v>207</v>
      </c>
      <c r="F716" s="49" t="s">
        <v>234</v>
      </c>
      <c r="G716" s="17">
        <v>42369</v>
      </c>
      <c r="H716" s="49" t="s">
        <v>235</v>
      </c>
      <c r="I716" s="49" t="s">
        <v>236</v>
      </c>
      <c r="J716" s="16" t="s">
        <v>25</v>
      </c>
      <c r="K716" s="49" t="s">
        <v>38</v>
      </c>
      <c r="L716" s="18">
        <v>2208.04</v>
      </c>
      <c r="M716" s="56">
        <v>331.20499999999998</v>
      </c>
      <c r="N716" s="14"/>
    </row>
    <row r="717" spans="1:14" s="15" customFormat="1" ht="48" customHeight="1" x14ac:dyDescent="0.2">
      <c r="A717" s="49" t="s">
        <v>205</v>
      </c>
      <c r="B717" s="49" t="s">
        <v>206</v>
      </c>
      <c r="C717" s="49" t="s">
        <v>163</v>
      </c>
      <c r="D717" s="49" t="s">
        <v>233</v>
      </c>
      <c r="E717" s="49" t="s">
        <v>207</v>
      </c>
      <c r="F717" s="49" t="s">
        <v>234</v>
      </c>
      <c r="G717" s="17">
        <v>42369</v>
      </c>
      <c r="H717" s="49" t="s">
        <v>235</v>
      </c>
      <c r="I717" s="49" t="s">
        <v>236</v>
      </c>
      <c r="J717" s="16" t="s">
        <v>25</v>
      </c>
      <c r="K717" s="49" t="s">
        <v>38</v>
      </c>
      <c r="L717" s="18">
        <v>2208.04</v>
      </c>
      <c r="M717" s="56">
        <v>331.20499999999998</v>
      </c>
      <c r="N717" s="14"/>
    </row>
    <row r="718" spans="1:14" s="15" customFormat="1" ht="48" customHeight="1" x14ac:dyDescent="0.2">
      <c r="A718" s="49" t="s">
        <v>205</v>
      </c>
      <c r="B718" s="49" t="s">
        <v>206</v>
      </c>
      <c r="C718" s="49" t="s">
        <v>163</v>
      </c>
      <c r="D718" s="49" t="s">
        <v>233</v>
      </c>
      <c r="E718" s="49" t="s">
        <v>207</v>
      </c>
      <c r="F718" s="49" t="s">
        <v>234</v>
      </c>
      <c r="G718" s="17">
        <v>42369</v>
      </c>
      <c r="H718" s="49" t="s">
        <v>235</v>
      </c>
      <c r="I718" s="49" t="s">
        <v>236</v>
      </c>
      <c r="J718" s="16" t="s">
        <v>25</v>
      </c>
      <c r="K718" s="49" t="s">
        <v>38</v>
      </c>
      <c r="L718" s="18">
        <v>2208.04</v>
      </c>
      <c r="M718" s="56">
        <v>331.20499999999998</v>
      </c>
      <c r="N718" s="14"/>
    </row>
    <row r="719" spans="1:14" s="15" customFormat="1" ht="48" customHeight="1" x14ac:dyDescent="0.2">
      <c r="A719" s="49" t="s">
        <v>205</v>
      </c>
      <c r="B719" s="49" t="s">
        <v>206</v>
      </c>
      <c r="C719" s="49" t="s">
        <v>163</v>
      </c>
      <c r="D719" s="49" t="s">
        <v>233</v>
      </c>
      <c r="E719" s="49" t="s">
        <v>207</v>
      </c>
      <c r="F719" s="49" t="s">
        <v>234</v>
      </c>
      <c r="G719" s="17">
        <v>42369</v>
      </c>
      <c r="H719" s="49" t="s">
        <v>235</v>
      </c>
      <c r="I719" s="49" t="s">
        <v>236</v>
      </c>
      <c r="J719" s="16" t="s">
        <v>25</v>
      </c>
      <c r="K719" s="49" t="s">
        <v>38</v>
      </c>
      <c r="L719" s="18">
        <v>2208.04</v>
      </c>
      <c r="M719" s="56">
        <v>331.20499999999998</v>
      </c>
      <c r="N719" s="14"/>
    </row>
    <row r="720" spans="1:14" s="15" customFormat="1" ht="48" customHeight="1" x14ac:dyDescent="0.2">
      <c r="A720" s="49" t="s">
        <v>205</v>
      </c>
      <c r="B720" s="49" t="s">
        <v>206</v>
      </c>
      <c r="C720" s="49" t="s">
        <v>163</v>
      </c>
      <c r="D720" s="49" t="s">
        <v>233</v>
      </c>
      <c r="E720" s="49" t="s">
        <v>207</v>
      </c>
      <c r="F720" s="49" t="s">
        <v>234</v>
      </c>
      <c r="G720" s="17">
        <v>42369</v>
      </c>
      <c r="H720" s="49" t="s">
        <v>235</v>
      </c>
      <c r="I720" s="49" t="s">
        <v>236</v>
      </c>
      <c r="J720" s="16" t="s">
        <v>25</v>
      </c>
      <c r="K720" s="49" t="s">
        <v>38</v>
      </c>
      <c r="L720" s="18">
        <v>2208.04</v>
      </c>
      <c r="M720" s="56">
        <v>331.20499999999998</v>
      </c>
      <c r="N720" s="14"/>
    </row>
    <row r="721" spans="1:14" s="15" customFormat="1" ht="48" customHeight="1" x14ac:dyDescent="0.2">
      <c r="A721" s="49" t="s">
        <v>205</v>
      </c>
      <c r="B721" s="49" t="s">
        <v>206</v>
      </c>
      <c r="C721" s="49" t="s">
        <v>163</v>
      </c>
      <c r="D721" s="49" t="s">
        <v>233</v>
      </c>
      <c r="E721" s="49" t="s">
        <v>207</v>
      </c>
      <c r="F721" s="49" t="s">
        <v>234</v>
      </c>
      <c r="G721" s="17">
        <v>42369</v>
      </c>
      <c r="H721" s="49" t="s">
        <v>235</v>
      </c>
      <c r="I721" s="49" t="s">
        <v>236</v>
      </c>
      <c r="J721" s="16" t="s">
        <v>25</v>
      </c>
      <c r="K721" s="49" t="s">
        <v>38</v>
      </c>
      <c r="L721" s="18">
        <v>2208.04</v>
      </c>
      <c r="M721" s="56">
        <v>331.20499999999998</v>
      </c>
      <c r="N721" s="14"/>
    </row>
    <row r="722" spans="1:14" s="15" customFormat="1" ht="48" customHeight="1" x14ac:dyDescent="0.2">
      <c r="A722" s="49" t="s">
        <v>205</v>
      </c>
      <c r="B722" s="49" t="s">
        <v>206</v>
      </c>
      <c r="C722" s="49" t="s">
        <v>163</v>
      </c>
      <c r="D722" s="49" t="s">
        <v>233</v>
      </c>
      <c r="E722" s="49" t="s">
        <v>207</v>
      </c>
      <c r="F722" s="49" t="s">
        <v>234</v>
      </c>
      <c r="G722" s="17">
        <v>42369</v>
      </c>
      <c r="H722" s="49" t="s">
        <v>235</v>
      </c>
      <c r="I722" s="49" t="s">
        <v>236</v>
      </c>
      <c r="J722" s="16" t="s">
        <v>25</v>
      </c>
      <c r="K722" s="49" t="s">
        <v>38</v>
      </c>
      <c r="L722" s="18">
        <v>2208.04</v>
      </c>
      <c r="M722" s="56">
        <v>331.20499999999998</v>
      </c>
      <c r="N722" s="14"/>
    </row>
    <row r="723" spans="1:14" s="15" customFormat="1" ht="48" customHeight="1" x14ac:dyDescent="0.2">
      <c r="A723" s="49" t="s">
        <v>205</v>
      </c>
      <c r="B723" s="49" t="s">
        <v>206</v>
      </c>
      <c r="C723" s="49" t="s">
        <v>163</v>
      </c>
      <c r="D723" s="49" t="s">
        <v>233</v>
      </c>
      <c r="E723" s="49" t="s">
        <v>207</v>
      </c>
      <c r="F723" s="49" t="s">
        <v>234</v>
      </c>
      <c r="G723" s="17">
        <v>42369</v>
      </c>
      <c r="H723" s="49" t="s">
        <v>235</v>
      </c>
      <c r="I723" s="49" t="s">
        <v>236</v>
      </c>
      <c r="J723" s="16" t="s">
        <v>25</v>
      </c>
      <c r="K723" s="49" t="s">
        <v>38</v>
      </c>
      <c r="L723" s="18">
        <v>2208.04</v>
      </c>
      <c r="M723" s="56">
        <v>331.20499999999998</v>
      </c>
      <c r="N723" s="14"/>
    </row>
    <row r="724" spans="1:14" s="15" customFormat="1" ht="48" customHeight="1" x14ac:dyDescent="0.2">
      <c r="A724" s="49" t="s">
        <v>205</v>
      </c>
      <c r="B724" s="49" t="s">
        <v>206</v>
      </c>
      <c r="C724" s="49" t="s">
        <v>163</v>
      </c>
      <c r="D724" s="49" t="s">
        <v>233</v>
      </c>
      <c r="E724" s="49" t="s">
        <v>207</v>
      </c>
      <c r="F724" s="49" t="s">
        <v>234</v>
      </c>
      <c r="G724" s="17">
        <v>42369</v>
      </c>
      <c r="H724" s="49" t="s">
        <v>235</v>
      </c>
      <c r="I724" s="49" t="s">
        <v>236</v>
      </c>
      <c r="J724" s="16" t="s">
        <v>25</v>
      </c>
      <c r="K724" s="49" t="s">
        <v>38</v>
      </c>
      <c r="L724" s="18">
        <v>2208.04</v>
      </c>
      <c r="M724" s="56">
        <v>331.20499999999998</v>
      </c>
      <c r="N724" s="14"/>
    </row>
    <row r="725" spans="1:14" s="15" customFormat="1" ht="48" customHeight="1" x14ac:dyDescent="0.2">
      <c r="A725" s="49" t="s">
        <v>205</v>
      </c>
      <c r="B725" s="49" t="s">
        <v>206</v>
      </c>
      <c r="C725" s="49" t="s">
        <v>163</v>
      </c>
      <c r="D725" s="49" t="s">
        <v>233</v>
      </c>
      <c r="E725" s="49" t="s">
        <v>207</v>
      </c>
      <c r="F725" s="49" t="s">
        <v>234</v>
      </c>
      <c r="G725" s="17">
        <v>42369</v>
      </c>
      <c r="H725" s="49" t="s">
        <v>235</v>
      </c>
      <c r="I725" s="49" t="s">
        <v>236</v>
      </c>
      <c r="J725" s="16" t="s">
        <v>25</v>
      </c>
      <c r="K725" s="49" t="s">
        <v>38</v>
      </c>
      <c r="L725" s="18">
        <v>2208.04</v>
      </c>
      <c r="M725" s="56">
        <v>331.20499999999998</v>
      </c>
      <c r="N725" s="14"/>
    </row>
    <row r="726" spans="1:14" s="15" customFormat="1" ht="48" customHeight="1" x14ac:dyDescent="0.2">
      <c r="A726" s="49" t="s">
        <v>205</v>
      </c>
      <c r="B726" s="49" t="s">
        <v>206</v>
      </c>
      <c r="C726" s="49" t="s">
        <v>163</v>
      </c>
      <c r="D726" s="49" t="s">
        <v>233</v>
      </c>
      <c r="E726" s="49" t="s">
        <v>207</v>
      </c>
      <c r="F726" s="49" t="s">
        <v>234</v>
      </c>
      <c r="G726" s="17">
        <v>42369</v>
      </c>
      <c r="H726" s="49" t="s">
        <v>235</v>
      </c>
      <c r="I726" s="49" t="s">
        <v>236</v>
      </c>
      <c r="J726" s="16" t="s">
        <v>25</v>
      </c>
      <c r="K726" s="49" t="s">
        <v>38</v>
      </c>
      <c r="L726" s="18">
        <v>2208.04</v>
      </c>
      <c r="M726" s="56">
        <v>331.20499999999998</v>
      </c>
      <c r="N726" s="14"/>
    </row>
    <row r="727" spans="1:14" s="15" customFormat="1" ht="48" customHeight="1" x14ac:dyDescent="0.2">
      <c r="A727" s="49" t="s">
        <v>205</v>
      </c>
      <c r="B727" s="49" t="s">
        <v>206</v>
      </c>
      <c r="C727" s="49" t="s">
        <v>163</v>
      </c>
      <c r="D727" s="49" t="s">
        <v>233</v>
      </c>
      <c r="E727" s="49" t="s">
        <v>207</v>
      </c>
      <c r="F727" s="49" t="s">
        <v>234</v>
      </c>
      <c r="G727" s="17">
        <v>42369</v>
      </c>
      <c r="H727" s="49" t="s">
        <v>235</v>
      </c>
      <c r="I727" s="49" t="s">
        <v>236</v>
      </c>
      <c r="J727" s="16" t="s">
        <v>25</v>
      </c>
      <c r="K727" s="49" t="s">
        <v>38</v>
      </c>
      <c r="L727" s="18">
        <v>2208.04</v>
      </c>
      <c r="M727" s="56">
        <v>331.20499999999998</v>
      </c>
      <c r="N727" s="14"/>
    </row>
    <row r="728" spans="1:14" s="15" customFormat="1" ht="48" customHeight="1" x14ac:dyDescent="0.2">
      <c r="A728" s="49" t="s">
        <v>205</v>
      </c>
      <c r="B728" s="49" t="s">
        <v>206</v>
      </c>
      <c r="C728" s="49" t="s">
        <v>163</v>
      </c>
      <c r="D728" s="49" t="s">
        <v>233</v>
      </c>
      <c r="E728" s="49" t="s">
        <v>207</v>
      </c>
      <c r="F728" s="49" t="s">
        <v>234</v>
      </c>
      <c r="G728" s="17">
        <v>42369</v>
      </c>
      <c r="H728" s="49" t="s">
        <v>235</v>
      </c>
      <c r="I728" s="49" t="s">
        <v>236</v>
      </c>
      <c r="J728" s="16" t="s">
        <v>25</v>
      </c>
      <c r="K728" s="49" t="s">
        <v>38</v>
      </c>
      <c r="L728" s="18">
        <v>2208.04</v>
      </c>
      <c r="M728" s="56">
        <v>331.20499999999998</v>
      </c>
      <c r="N728" s="14"/>
    </row>
    <row r="729" spans="1:14" s="15" customFormat="1" ht="48" customHeight="1" x14ac:dyDescent="0.2">
      <c r="A729" s="49" t="s">
        <v>205</v>
      </c>
      <c r="B729" s="49" t="s">
        <v>206</v>
      </c>
      <c r="C729" s="49" t="s">
        <v>163</v>
      </c>
      <c r="D729" s="49" t="s">
        <v>233</v>
      </c>
      <c r="E729" s="49" t="s">
        <v>207</v>
      </c>
      <c r="F729" s="49" t="s">
        <v>234</v>
      </c>
      <c r="G729" s="17">
        <v>42369</v>
      </c>
      <c r="H729" s="49" t="s">
        <v>235</v>
      </c>
      <c r="I729" s="49" t="s">
        <v>236</v>
      </c>
      <c r="J729" s="16" t="s">
        <v>25</v>
      </c>
      <c r="K729" s="49" t="s">
        <v>38</v>
      </c>
      <c r="L729" s="18">
        <v>2208.04</v>
      </c>
      <c r="M729" s="56">
        <v>331.20499999999998</v>
      </c>
      <c r="N729" s="14"/>
    </row>
    <row r="730" spans="1:14" s="15" customFormat="1" ht="48" customHeight="1" x14ac:dyDescent="0.2">
      <c r="A730" s="49" t="s">
        <v>205</v>
      </c>
      <c r="B730" s="49" t="s">
        <v>206</v>
      </c>
      <c r="C730" s="49" t="s">
        <v>163</v>
      </c>
      <c r="D730" s="49" t="s">
        <v>233</v>
      </c>
      <c r="E730" s="49" t="s">
        <v>207</v>
      </c>
      <c r="F730" s="49" t="s">
        <v>234</v>
      </c>
      <c r="G730" s="17">
        <v>42369</v>
      </c>
      <c r="H730" s="49" t="s">
        <v>235</v>
      </c>
      <c r="I730" s="49" t="s">
        <v>236</v>
      </c>
      <c r="J730" s="16" t="s">
        <v>25</v>
      </c>
      <c r="K730" s="49" t="s">
        <v>38</v>
      </c>
      <c r="L730" s="18">
        <v>2208.04</v>
      </c>
      <c r="M730" s="56">
        <v>331.20499999999998</v>
      </c>
      <c r="N730" s="14"/>
    </row>
    <row r="731" spans="1:14" s="15" customFormat="1" ht="48" customHeight="1" x14ac:dyDescent="0.2">
      <c r="A731" s="49" t="s">
        <v>205</v>
      </c>
      <c r="B731" s="49" t="s">
        <v>206</v>
      </c>
      <c r="C731" s="49" t="s">
        <v>163</v>
      </c>
      <c r="D731" s="49" t="s">
        <v>233</v>
      </c>
      <c r="E731" s="49" t="s">
        <v>207</v>
      </c>
      <c r="F731" s="49" t="s">
        <v>234</v>
      </c>
      <c r="G731" s="17">
        <v>42369</v>
      </c>
      <c r="H731" s="49" t="s">
        <v>235</v>
      </c>
      <c r="I731" s="49" t="s">
        <v>236</v>
      </c>
      <c r="J731" s="16" t="s">
        <v>25</v>
      </c>
      <c r="K731" s="49" t="s">
        <v>38</v>
      </c>
      <c r="L731" s="18">
        <v>2208.04</v>
      </c>
      <c r="M731" s="56">
        <v>331.20499999999998</v>
      </c>
      <c r="N731" s="14"/>
    </row>
    <row r="732" spans="1:14" s="15" customFormat="1" ht="48" customHeight="1" x14ac:dyDescent="0.2">
      <c r="A732" s="49" t="s">
        <v>205</v>
      </c>
      <c r="B732" s="49" t="s">
        <v>206</v>
      </c>
      <c r="C732" s="49" t="s">
        <v>163</v>
      </c>
      <c r="D732" s="49" t="s">
        <v>233</v>
      </c>
      <c r="E732" s="49" t="s">
        <v>207</v>
      </c>
      <c r="F732" s="49" t="s">
        <v>234</v>
      </c>
      <c r="G732" s="17">
        <v>42369</v>
      </c>
      <c r="H732" s="49" t="s">
        <v>235</v>
      </c>
      <c r="I732" s="49" t="s">
        <v>236</v>
      </c>
      <c r="J732" s="16" t="s">
        <v>25</v>
      </c>
      <c r="K732" s="49" t="s">
        <v>38</v>
      </c>
      <c r="L732" s="18">
        <v>2208.04</v>
      </c>
      <c r="M732" s="56">
        <v>331.20499999999998</v>
      </c>
      <c r="N732" s="14"/>
    </row>
    <row r="733" spans="1:14" s="15" customFormat="1" ht="48" customHeight="1" x14ac:dyDescent="0.2">
      <c r="A733" s="49" t="s">
        <v>205</v>
      </c>
      <c r="B733" s="49" t="s">
        <v>206</v>
      </c>
      <c r="C733" s="49" t="s">
        <v>163</v>
      </c>
      <c r="D733" s="49" t="s">
        <v>233</v>
      </c>
      <c r="E733" s="49" t="s">
        <v>207</v>
      </c>
      <c r="F733" s="49" t="s">
        <v>234</v>
      </c>
      <c r="G733" s="17">
        <v>42369</v>
      </c>
      <c r="H733" s="49" t="s">
        <v>235</v>
      </c>
      <c r="I733" s="49" t="s">
        <v>236</v>
      </c>
      <c r="J733" s="16" t="s">
        <v>25</v>
      </c>
      <c r="K733" s="49" t="s">
        <v>38</v>
      </c>
      <c r="L733" s="18">
        <v>2208.04</v>
      </c>
      <c r="M733" s="56">
        <v>331.20499999999998</v>
      </c>
      <c r="N733" s="14"/>
    </row>
    <row r="734" spans="1:14" s="15" customFormat="1" ht="48" customHeight="1" x14ac:dyDescent="0.2">
      <c r="A734" s="49" t="s">
        <v>205</v>
      </c>
      <c r="B734" s="49" t="s">
        <v>206</v>
      </c>
      <c r="C734" s="49" t="s">
        <v>163</v>
      </c>
      <c r="D734" s="49" t="s">
        <v>233</v>
      </c>
      <c r="E734" s="49" t="s">
        <v>207</v>
      </c>
      <c r="F734" s="49" t="s">
        <v>234</v>
      </c>
      <c r="G734" s="17">
        <v>42369</v>
      </c>
      <c r="H734" s="49" t="s">
        <v>235</v>
      </c>
      <c r="I734" s="49" t="s">
        <v>236</v>
      </c>
      <c r="J734" s="16" t="s">
        <v>25</v>
      </c>
      <c r="K734" s="49" t="s">
        <v>38</v>
      </c>
      <c r="L734" s="18">
        <v>2208.04</v>
      </c>
      <c r="M734" s="56">
        <v>331.20499999999998</v>
      </c>
      <c r="N734" s="14"/>
    </row>
    <row r="735" spans="1:14" s="15" customFormat="1" ht="48" customHeight="1" x14ac:dyDescent="0.2">
      <c r="A735" s="49" t="s">
        <v>205</v>
      </c>
      <c r="B735" s="49" t="s">
        <v>206</v>
      </c>
      <c r="C735" s="49" t="s">
        <v>163</v>
      </c>
      <c r="D735" s="49" t="s">
        <v>233</v>
      </c>
      <c r="E735" s="49" t="s">
        <v>207</v>
      </c>
      <c r="F735" s="49" t="s">
        <v>234</v>
      </c>
      <c r="G735" s="17">
        <v>42369</v>
      </c>
      <c r="H735" s="49" t="s">
        <v>235</v>
      </c>
      <c r="I735" s="49" t="s">
        <v>236</v>
      </c>
      <c r="J735" s="16" t="s">
        <v>25</v>
      </c>
      <c r="K735" s="49" t="s">
        <v>38</v>
      </c>
      <c r="L735" s="18">
        <v>2208.04</v>
      </c>
      <c r="M735" s="56">
        <v>331.20499999999998</v>
      </c>
      <c r="N735" s="14"/>
    </row>
    <row r="736" spans="1:14" s="15" customFormat="1" ht="48" customHeight="1" x14ac:dyDescent="0.2">
      <c r="A736" s="49" t="s">
        <v>205</v>
      </c>
      <c r="B736" s="49" t="s">
        <v>206</v>
      </c>
      <c r="C736" s="49" t="s">
        <v>163</v>
      </c>
      <c r="D736" s="49" t="s">
        <v>233</v>
      </c>
      <c r="E736" s="49" t="s">
        <v>207</v>
      </c>
      <c r="F736" s="49" t="s">
        <v>234</v>
      </c>
      <c r="G736" s="17">
        <v>42369</v>
      </c>
      <c r="H736" s="49" t="s">
        <v>235</v>
      </c>
      <c r="I736" s="49" t="s">
        <v>236</v>
      </c>
      <c r="J736" s="16" t="s">
        <v>25</v>
      </c>
      <c r="K736" s="49" t="s">
        <v>38</v>
      </c>
      <c r="L736" s="18">
        <v>2208.04</v>
      </c>
      <c r="M736" s="56">
        <v>331.20499999999998</v>
      </c>
      <c r="N736" s="14"/>
    </row>
    <row r="737" spans="1:14" s="15" customFormat="1" ht="48" customHeight="1" x14ac:dyDescent="0.2">
      <c r="A737" s="49" t="s">
        <v>205</v>
      </c>
      <c r="B737" s="49" t="s">
        <v>206</v>
      </c>
      <c r="C737" s="49" t="s">
        <v>163</v>
      </c>
      <c r="D737" s="49" t="s">
        <v>233</v>
      </c>
      <c r="E737" s="49" t="s">
        <v>207</v>
      </c>
      <c r="F737" s="49" t="s">
        <v>234</v>
      </c>
      <c r="G737" s="17">
        <v>42369</v>
      </c>
      <c r="H737" s="49" t="s">
        <v>235</v>
      </c>
      <c r="I737" s="49" t="s">
        <v>236</v>
      </c>
      <c r="J737" s="16" t="s">
        <v>25</v>
      </c>
      <c r="K737" s="49" t="s">
        <v>38</v>
      </c>
      <c r="L737" s="18">
        <v>2208.04</v>
      </c>
      <c r="M737" s="56">
        <v>331.20499999999998</v>
      </c>
      <c r="N737" s="14"/>
    </row>
    <row r="738" spans="1:14" s="15" customFormat="1" ht="48" customHeight="1" x14ac:dyDescent="0.2">
      <c r="A738" s="49" t="s">
        <v>205</v>
      </c>
      <c r="B738" s="49" t="s">
        <v>206</v>
      </c>
      <c r="C738" s="49" t="s">
        <v>163</v>
      </c>
      <c r="D738" s="49" t="s">
        <v>233</v>
      </c>
      <c r="E738" s="49" t="s">
        <v>207</v>
      </c>
      <c r="F738" s="49" t="s">
        <v>234</v>
      </c>
      <c r="G738" s="17">
        <v>42369</v>
      </c>
      <c r="H738" s="49" t="s">
        <v>235</v>
      </c>
      <c r="I738" s="49" t="s">
        <v>236</v>
      </c>
      <c r="J738" s="16" t="s">
        <v>25</v>
      </c>
      <c r="K738" s="49" t="s">
        <v>38</v>
      </c>
      <c r="L738" s="18">
        <v>2208.04</v>
      </c>
      <c r="M738" s="56">
        <v>331.20499999999998</v>
      </c>
      <c r="N738" s="14"/>
    </row>
    <row r="739" spans="1:14" s="15" customFormat="1" ht="48" customHeight="1" x14ac:dyDescent="0.2">
      <c r="A739" s="49" t="s">
        <v>205</v>
      </c>
      <c r="B739" s="49" t="s">
        <v>206</v>
      </c>
      <c r="C739" s="49" t="s">
        <v>163</v>
      </c>
      <c r="D739" s="49" t="s">
        <v>233</v>
      </c>
      <c r="E739" s="49" t="s">
        <v>207</v>
      </c>
      <c r="F739" s="49" t="s">
        <v>234</v>
      </c>
      <c r="G739" s="17">
        <v>42369</v>
      </c>
      <c r="H739" s="49" t="s">
        <v>235</v>
      </c>
      <c r="I739" s="49" t="s">
        <v>236</v>
      </c>
      <c r="J739" s="16" t="s">
        <v>25</v>
      </c>
      <c r="K739" s="49" t="s">
        <v>38</v>
      </c>
      <c r="L739" s="18">
        <v>2208.04</v>
      </c>
      <c r="M739" s="56">
        <v>331.20499999999998</v>
      </c>
      <c r="N739" s="14"/>
    </row>
    <row r="740" spans="1:14" s="15" customFormat="1" ht="48" customHeight="1" x14ac:dyDescent="0.2">
      <c r="A740" s="49" t="s">
        <v>205</v>
      </c>
      <c r="B740" s="49" t="s">
        <v>206</v>
      </c>
      <c r="C740" s="49" t="s">
        <v>163</v>
      </c>
      <c r="D740" s="49" t="s">
        <v>233</v>
      </c>
      <c r="E740" s="49" t="s">
        <v>207</v>
      </c>
      <c r="F740" s="49" t="s">
        <v>234</v>
      </c>
      <c r="G740" s="17">
        <v>42369</v>
      </c>
      <c r="H740" s="49" t="s">
        <v>235</v>
      </c>
      <c r="I740" s="49" t="s">
        <v>236</v>
      </c>
      <c r="J740" s="16" t="s">
        <v>25</v>
      </c>
      <c r="K740" s="49" t="s">
        <v>38</v>
      </c>
      <c r="L740" s="18">
        <v>2208.04</v>
      </c>
      <c r="M740" s="56">
        <v>331.20499999999998</v>
      </c>
      <c r="N740" s="14"/>
    </row>
    <row r="741" spans="1:14" s="15" customFormat="1" ht="48" customHeight="1" x14ac:dyDescent="0.2">
      <c r="A741" s="49" t="s">
        <v>205</v>
      </c>
      <c r="B741" s="49" t="s">
        <v>206</v>
      </c>
      <c r="C741" s="49" t="s">
        <v>163</v>
      </c>
      <c r="D741" s="49" t="s">
        <v>233</v>
      </c>
      <c r="E741" s="49" t="s">
        <v>207</v>
      </c>
      <c r="F741" s="49" t="s">
        <v>234</v>
      </c>
      <c r="G741" s="17">
        <v>42369</v>
      </c>
      <c r="H741" s="49" t="s">
        <v>235</v>
      </c>
      <c r="I741" s="49" t="s">
        <v>236</v>
      </c>
      <c r="J741" s="16" t="s">
        <v>25</v>
      </c>
      <c r="K741" s="49" t="s">
        <v>38</v>
      </c>
      <c r="L741" s="18">
        <v>2208.04</v>
      </c>
      <c r="M741" s="56">
        <v>331.20499999999998</v>
      </c>
      <c r="N741" s="14"/>
    </row>
    <row r="742" spans="1:14" s="15" customFormat="1" ht="48" customHeight="1" x14ac:dyDescent="0.2">
      <c r="A742" s="49" t="s">
        <v>205</v>
      </c>
      <c r="B742" s="49" t="s">
        <v>206</v>
      </c>
      <c r="C742" s="49" t="s">
        <v>163</v>
      </c>
      <c r="D742" s="49" t="s">
        <v>233</v>
      </c>
      <c r="E742" s="49" t="s">
        <v>207</v>
      </c>
      <c r="F742" s="49" t="s">
        <v>234</v>
      </c>
      <c r="G742" s="17">
        <v>42369</v>
      </c>
      <c r="H742" s="49" t="s">
        <v>235</v>
      </c>
      <c r="I742" s="49" t="s">
        <v>236</v>
      </c>
      <c r="J742" s="16" t="s">
        <v>25</v>
      </c>
      <c r="K742" s="49" t="s">
        <v>38</v>
      </c>
      <c r="L742" s="18">
        <v>2208.04</v>
      </c>
      <c r="M742" s="56">
        <v>331.20499999999998</v>
      </c>
      <c r="N742" s="14"/>
    </row>
    <row r="743" spans="1:14" s="15" customFormat="1" ht="48" customHeight="1" x14ac:dyDescent="0.2">
      <c r="A743" s="49" t="s">
        <v>205</v>
      </c>
      <c r="B743" s="49" t="s">
        <v>206</v>
      </c>
      <c r="C743" s="49" t="s">
        <v>163</v>
      </c>
      <c r="D743" s="49" t="s">
        <v>233</v>
      </c>
      <c r="E743" s="49" t="s">
        <v>207</v>
      </c>
      <c r="F743" s="49" t="s">
        <v>234</v>
      </c>
      <c r="G743" s="17">
        <v>42369</v>
      </c>
      <c r="H743" s="49" t="s">
        <v>235</v>
      </c>
      <c r="I743" s="49" t="s">
        <v>236</v>
      </c>
      <c r="J743" s="16" t="s">
        <v>25</v>
      </c>
      <c r="K743" s="49" t="s">
        <v>38</v>
      </c>
      <c r="L743" s="18">
        <v>2208.04</v>
      </c>
      <c r="M743" s="56">
        <v>331.20499999999998</v>
      </c>
      <c r="N743" s="14"/>
    </row>
    <row r="744" spans="1:14" s="15" customFormat="1" ht="48" customHeight="1" x14ac:dyDescent="0.2">
      <c r="A744" s="49" t="s">
        <v>205</v>
      </c>
      <c r="B744" s="49" t="s">
        <v>206</v>
      </c>
      <c r="C744" s="49" t="s">
        <v>163</v>
      </c>
      <c r="D744" s="49" t="s">
        <v>233</v>
      </c>
      <c r="E744" s="49" t="s">
        <v>207</v>
      </c>
      <c r="F744" s="49" t="s">
        <v>234</v>
      </c>
      <c r="G744" s="17">
        <v>42369</v>
      </c>
      <c r="H744" s="49" t="s">
        <v>235</v>
      </c>
      <c r="I744" s="49" t="s">
        <v>236</v>
      </c>
      <c r="J744" s="16" t="s">
        <v>25</v>
      </c>
      <c r="K744" s="49" t="s">
        <v>38</v>
      </c>
      <c r="L744" s="18">
        <v>2208.04</v>
      </c>
      <c r="M744" s="56">
        <v>331.20499999999998</v>
      </c>
      <c r="N744" s="14"/>
    </row>
    <row r="745" spans="1:14" s="15" customFormat="1" ht="48" customHeight="1" x14ac:dyDescent="0.2">
      <c r="A745" s="49" t="s">
        <v>205</v>
      </c>
      <c r="B745" s="49" t="s">
        <v>206</v>
      </c>
      <c r="C745" s="49" t="s">
        <v>163</v>
      </c>
      <c r="D745" s="49" t="s">
        <v>233</v>
      </c>
      <c r="E745" s="49" t="s">
        <v>207</v>
      </c>
      <c r="F745" s="49" t="s">
        <v>234</v>
      </c>
      <c r="G745" s="17">
        <v>42369</v>
      </c>
      <c r="H745" s="49" t="s">
        <v>235</v>
      </c>
      <c r="I745" s="49" t="s">
        <v>236</v>
      </c>
      <c r="J745" s="16" t="s">
        <v>25</v>
      </c>
      <c r="K745" s="49" t="s">
        <v>38</v>
      </c>
      <c r="L745" s="18">
        <v>2208.04</v>
      </c>
      <c r="M745" s="56">
        <v>331.20499999999998</v>
      </c>
      <c r="N745" s="14"/>
    </row>
    <row r="746" spans="1:14" s="15" customFormat="1" ht="48" customHeight="1" x14ac:dyDescent="0.2">
      <c r="A746" s="49" t="s">
        <v>205</v>
      </c>
      <c r="B746" s="49" t="s">
        <v>206</v>
      </c>
      <c r="C746" s="49" t="s">
        <v>163</v>
      </c>
      <c r="D746" s="49" t="s">
        <v>233</v>
      </c>
      <c r="E746" s="49" t="s">
        <v>207</v>
      </c>
      <c r="F746" s="49" t="s">
        <v>234</v>
      </c>
      <c r="G746" s="17">
        <v>42369</v>
      </c>
      <c r="H746" s="49" t="s">
        <v>235</v>
      </c>
      <c r="I746" s="49" t="s">
        <v>236</v>
      </c>
      <c r="J746" s="16" t="s">
        <v>25</v>
      </c>
      <c r="K746" s="49" t="s">
        <v>38</v>
      </c>
      <c r="L746" s="18">
        <v>2208.04</v>
      </c>
      <c r="M746" s="56">
        <v>331.20499999999998</v>
      </c>
      <c r="N746" s="14"/>
    </row>
    <row r="747" spans="1:14" s="15" customFormat="1" ht="48" customHeight="1" x14ac:dyDescent="0.2">
      <c r="A747" s="49" t="s">
        <v>205</v>
      </c>
      <c r="B747" s="49" t="s">
        <v>206</v>
      </c>
      <c r="C747" s="49" t="s">
        <v>163</v>
      </c>
      <c r="D747" s="49" t="s">
        <v>233</v>
      </c>
      <c r="E747" s="49" t="s">
        <v>207</v>
      </c>
      <c r="F747" s="49" t="s">
        <v>234</v>
      </c>
      <c r="G747" s="17">
        <v>42369</v>
      </c>
      <c r="H747" s="49" t="s">
        <v>235</v>
      </c>
      <c r="I747" s="49" t="s">
        <v>236</v>
      </c>
      <c r="J747" s="16" t="s">
        <v>25</v>
      </c>
      <c r="K747" s="49" t="s">
        <v>38</v>
      </c>
      <c r="L747" s="18">
        <v>2208.04</v>
      </c>
      <c r="M747" s="56">
        <v>331.20499999999998</v>
      </c>
      <c r="N747" s="14"/>
    </row>
    <row r="748" spans="1:14" s="15" customFormat="1" ht="48" customHeight="1" x14ac:dyDescent="0.2">
      <c r="A748" s="49" t="s">
        <v>205</v>
      </c>
      <c r="B748" s="49" t="s">
        <v>206</v>
      </c>
      <c r="C748" s="49" t="s">
        <v>163</v>
      </c>
      <c r="D748" s="49" t="s">
        <v>233</v>
      </c>
      <c r="E748" s="49" t="s">
        <v>207</v>
      </c>
      <c r="F748" s="49" t="s">
        <v>234</v>
      </c>
      <c r="G748" s="17">
        <v>42369</v>
      </c>
      <c r="H748" s="49" t="s">
        <v>235</v>
      </c>
      <c r="I748" s="49" t="s">
        <v>236</v>
      </c>
      <c r="J748" s="16" t="s">
        <v>25</v>
      </c>
      <c r="K748" s="49" t="s">
        <v>38</v>
      </c>
      <c r="L748" s="18">
        <v>2208.04</v>
      </c>
      <c r="M748" s="56">
        <v>331.20499999999998</v>
      </c>
      <c r="N748" s="14"/>
    </row>
    <row r="749" spans="1:14" s="15" customFormat="1" ht="48" customHeight="1" x14ac:dyDescent="0.2">
      <c r="A749" s="49" t="s">
        <v>205</v>
      </c>
      <c r="B749" s="49" t="s">
        <v>206</v>
      </c>
      <c r="C749" s="49" t="s">
        <v>163</v>
      </c>
      <c r="D749" s="49" t="s">
        <v>233</v>
      </c>
      <c r="E749" s="49" t="s">
        <v>207</v>
      </c>
      <c r="F749" s="49" t="s">
        <v>234</v>
      </c>
      <c r="G749" s="17">
        <v>42369</v>
      </c>
      <c r="H749" s="49" t="s">
        <v>235</v>
      </c>
      <c r="I749" s="49" t="s">
        <v>236</v>
      </c>
      <c r="J749" s="16" t="s">
        <v>25</v>
      </c>
      <c r="K749" s="49" t="s">
        <v>38</v>
      </c>
      <c r="L749" s="18">
        <v>2208.04</v>
      </c>
      <c r="M749" s="56">
        <v>331.20499999999998</v>
      </c>
      <c r="N749" s="14"/>
    </row>
    <row r="750" spans="1:14" s="15" customFormat="1" ht="48" customHeight="1" x14ac:dyDescent="0.2">
      <c r="A750" s="49" t="s">
        <v>205</v>
      </c>
      <c r="B750" s="49" t="s">
        <v>206</v>
      </c>
      <c r="C750" s="49" t="s">
        <v>163</v>
      </c>
      <c r="D750" s="49" t="s">
        <v>233</v>
      </c>
      <c r="E750" s="49" t="s">
        <v>207</v>
      </c>
      <c r="F750" s="49" t="s">
        <v>234</v>
      </c>
      <c r="G750" s="17">
        <v>42369</v>
      </c>
      <c r="H750" s="49" t="s">
        <v>235</v>
      </c>
      <c r="I750" s="49" t="s">
        <v>236</v>
      </c>
      <c r="J750" s="16" t="s">
        <v>25</v>
      </c>
      <c r="K750" s="49" t="s">
        <v>38</v>
      </c>
      <c r="L750" s="18">
        <v>2208.04</v>
      </c>
      <c r="M750" s="56">
        <v>331.20499999999998</v>
      </c>
      <c r="N750" s="14"/>
    </row>
    <row r="751" spans="1:14" s="15" customFormat="1" ht="48" customHeight="1" x14ac:dyDescent="0.2">
      <c r="A751" s="49" t="s">
        <v>205</v>
      </c>
      <c r="B751" s="49" t="s">
        <v>206</v>
      </c>
      <c r="C751" s="49" t="s">
        <v>163</v>
      </c>
      <c r="D751" s="49" t="s">
        <v>233</v>
      </c>
      <c r="E751" s="49" t="s">
        <v>207</v>
      </c>
      <c r="F751" s="49" t="s">
        <v>234</v>
      </c>
      <c r="G751" s="17">
        <v>42369</v>
      </c>
      <c r="H751" s="49" t="s">
        <v>235</v>
      </c>
      <c r="I751" s="49" t="s">
        <v>236</v>
      </c>
      <c r="J751" s="16" t="s">
        <v>25</v>
      </c>
      <c r="K751" s="49" t="s">
        <v>38</v>
      </c>
      <c r="L751" s="18">
        <v>2208.04</v>
      </c>
      <c r="M751" s="56">
        <v>331.20499999999998</v>
      </c>
      <c r="N751" s="14"/>
    </row>
    <row r="752" spans="1:14" s="15" customFormat="1" ht="48" customHeight="1" x14ac:dyDescent="0.2">
      <c r="A752" s="49" t="s">
        <v>205</v>
      </c>
      <c r="B752" s="49" t="s">
        <v>206</v>
      </c>
      <c r="C752" s="49" t="s">
        <v>163</v>
      </c>
      <c r="D752" s="49" t="s">
        <v>233</v>
      </c>
      <c r="E752" s="49" t="s">
        <v>207</v>
      </c>
      <c r="F752" s="49" t="s">
        <v>234</v>
      </c>
      <c r="G752" s="17">
        <v>42369</v>
      </c>
      <c r="H752" s="49" t="s">
        <v>235</v>
      </c>
      <c r="I752" s="49" t="s">
        <v>236</v>
      </c>
      <c r="J752" s="16" t="s">
        <v>25</v>
      </c>
      <c r="K752" s="49" t="s">
        <v>38</v>
      </c>
      <c r="L752" s="18">
        <v>2208.04</v>
      </c>
      <c r="M752" s="56">
        <v>331.20499999999998</v>
      </c>
      <c r="N752" s="14"/>
    </row>
    <row r="753" spans="1:14" s="15" customFormat="1" ht="48" customHeight="1" x14ac:dyDescent="0.2">
      <c r="A753" s="49" t="s">
        <v>205</v>
      </c>
      <c r="B753" s="49" t="s">
        <v>206</v>
      </c>
      <c r="C753" s="49" t="s">
        <v>163</v>
      </c>
      <c r="D753" s="49" t="s">
        <v>233</v>
      </c>
      <c r="E753" s="49" t="s">
        <v>207</v>
      </c>
      <c r="F753" s="49" t="s">
        <v>234</v>
      </c>
      <c r="G753" s="17">
        <v>42369</v>
      </c>
      <c r="H753" s="49" t="s">
        <v>235</v>
      </c>
      <c r="I753" s="49" t="s">
        <v>236</v>
      </c>
      <c r="J753" s="16" t="s">
        <v>25</v>
      </c>
      <c r="K753" s="49" t="s">
        <v>38</v>
      </c>
      <c r="L753" s="18">
        <v>2208.04</v>
      </c>
      <c r="M753" s="56">
        <v>331.20499999999998</v>
      </c>
      <c r="N753" s="14"/>
    </row>
    <row r="754" spans="1:14" s="15" customFormat="1" ht="48" customHeight="1" x14ac:dyDescent="0.2">
      <c r="A754" s="49" t="s">
        <v>205</v>
      </c>
      <c r="B754" s="49" t="s">
        <v>206</v>
      </c>
      <c r="C754" s="49" t="s">
        <v>163</v>
      </c>
      <c r="D754" s="49" t="s">
        <v>233</v>
      </c>
      <c r="E754" s="49" t="s">
        <v>207</v>
      </c>
      <c r="F754" s="49" t="s">
        <v>234</v>
      </c>
      <c r="G754" s="17">
        <v>42369</v>
      </c>
      <c r="H754" s="49" t="s">
        <v>235</v>
      </c>
      <c r="I754" s="49" t="s">
        <v>236</v>
      </c>
      <c r="J754" s="16" t="s">
        <v>25</v>
      </c>
      <c r="K754" s="49" t="s">
        <v>38</v>
      </c>
      <c r="L754" s="18">
        <v>2208.04</v>
      </c>
      <c r="M754" s="56">
        <v>331.20499999999998</v>
      </c>
      <c r="N754" s="14"/>
    </row>
    <row r="755" spans="1:14" s="15" customFormat="1" ht="48" customHeight="1" x14ac:dyDescent="0.2">
      <c r="A755" s="49" t="s">
        <v>205</v>
      </c>
      <c r="B755" s="49" t="s">
        <v>206</v>
      </c>
      <c r="C755" s="49" t="s">
        <v>163</v>
      </c>
      <c r="D755" s="49" t="s">
        <v>233</v>
      </c>
      <c r="E755" s="49" t="s">
        <v>207</v>
      </c>
      <c r="F755" s="49" t="s">
        <v>234</v>
      </c>
      <c r="G755" s="17">
        <v>42369</v>
      </c>
      <c r="H755" s="49" t="s">
        <v>235</v>
      </c>
      <c r="I755" s="49" t="s">
        <v>236</v>
      </c>
      <c r="J755" s="16" t="s">
        <v>25</v>
      </c>
      <c r="K755" s="49" t="s">
        <v>38</v>
      </c>
      <c r="L755" s="18">
        <v>2208.04</v>
      </c>
      <c r="M755" s="56">
        <v>331.20499999999998</v>
      </c>
      <c r="N755" s="14"/>
    </row>
    <row r="756" spans="1:14" s="15" customFormat="1" ht="48" customHeight="1" x14ac:dyDescent="0.2">
      <c r="A756" s="49" t="s">
        <v>205</v>
      </c>
      <c r="B756" s="49" t="s">
        <v>206</v>
      </c>
      <c r="C756" s="49" t="s">
        <v>163</v>
      </c>
      <c r="D756" s="49" t="s">
        <v>233</v>
      </c>
      <c r="E756" s="49" t="s">
        <v>207</v>
      </c>
      <c r="F756" s="49" t="s">
        <v>234</v>
      </c>
      <c r="G756" s="17">
        <v>42369</v>
      </c>
      <c r="H756" s="49" t="s">
        <v>235</v>
      </c>
      <c r="I756" s="49" t="s">
        <v>236</v>
      </c>
      <c r="J756" s="16" t="s">
        <v>25</v>
      </c>
      <c r="K756" s="49" t="s">
        <v>38</v>
      </c>
      <c r="L756" s="18">
        <v>2208.04</v>
      </c>
      <c r="M756" s="56">
        <v>331.20499999999998</v>
      </c>
      <c r="N756" s="14"/>
    </row>
    <row r="757" spans="1:14" s="15" customFormat="1" ht="48" customHeight="1" x14ac:dyDescent="0.2">
      <c r="A757" s="49" t="s">
        <v>205</v>
      </c>
      <c r="B757" s="49" t="s">
        <v>206</v>
      </c>
      <c r="C757" s="49" t="s">
        <v>163</v>
      </c>
      <c r="D757" s="49" t="s">
        <v>233</v>
      </c>
      <c r="E757" s="49" t="s">
        <v>207</v>
      </c>
      <c r="F757" s="49" t="s">
        <v>234</v>
      </c>
      <c r="G757" s="17">
        <v>42369</v>
      </c>
      <c r="H757" s="49" t="s">
        <v>235</v>
      </c>
      <c r="I757" s="49" t="s">
        <v>236</v>
      </c>
      <c r="J757" s="16" t="s">
        <v>25</v>
      </c>
      <c r="K757" s="49" t="s">
        <v>38</v>
      </c>
      <c r="L757" s="18">
        <v>2208.04</v>
      </c>
      <c r="M757" s="56">
        <v>331.20499999999998</v>
      </c>
      <c r="N757" s="14"/>
    </row>
    <row r="758" spans="1:14" s="15" customFormat="1" ht="48" customHeight="1" x14ac:dyDescent="0.2">
      <c r="A758" s="49" t="s">
        <v>205</v>
      </c>
      <c r="B758" s="49" t="s">
        <v>206</v>
      </c>
      <c r="C758" s="49" t="s">
        <v>163</v>
      </c>
      <c r="D758" s="49" t="s">
        <v>233</v>
      </c>
      <c r="E758" s="49" t="s">
        <v>207</v>
      </c>
      <c r="F758" s="49" t="s">
        <v>234</v>
      </c>
      <c r="G758" s="17">
        <v>42369</v>
      </c>
      <c r="H758" s="49" t="s">
        <v>235</v>
      </c>
      <c r="I758" s="49" t="s">
        <v>236</v>
      </c>
      <c r="J758" s="16" t="s">
        <v>25</v>
      </c>
      <c r="K758" s="49" t="s">
        <v>38</v>
      </c>
      <c r="L758" s="18">
        <v>2208.04</v>
      </c>
      <c r="M758" s="56">
        <v>331.20499999999998</v>
      </c>
      <c r="N758" s="14"/>
    </row>
    <row r="759" spans="1:14" s="15" customFormat="1" ht="48" customHeight="1" x14ac:dyDescent="0.2">
      <c r="A759" s="49" t="s">
        <v>205</v>
      </c>
      <c r="B759" s="49" t="s">
        <v>206</v>
      </c>
      <c r="C759" s="49" t="s">
        <v>163</v>
      </c>
      <c r="D759" s="49" t="s">
        <v>233</v>
      </c>
      <c r="E759" s="49" t="s">
        <v>207</v>
      </c>
      <c r="F759" s="49" t="s">
        <v>234</v>
      </c>
      <c r="G759" s="17">
        <v>42369</v>
      </c>
      <c r="H759" s="49" t="s">
        <v>235</v>
      </c>
      <c r="I759" s="49" t="s">
        <v>236</v>
      </c>
      <c r="J759" s="16" t="s">
        <v>25</v>
      </c>
      <c r="K759" s="49" t="s">
        <v>38</v>
      </c>
      <c r="L759" s="18">
        <v>2208.04</v>
      </c>
      <c r="M759" s="56">
        <v>331.20499999999998</v>
      </c>
      <c r="N759" s="14"/>
    </row>
    <row r="760" spans="1:14" s="15" customFormat="1" ht="48" customHeight="1" x14ac:dyDescent="0.2">
      <c r="A760" s="49" t="s">
        <v>205</v>
      </c>
      <c r="B760" s="49" t="s">
        <v>206</v>
      </c>
      <c r="C760" s="49" t="s">
        <v>163</v>
      </c>
      <c r="D760" s="49" t="s">
        <v>233</v>
      </c>
      <c r="E760" s="49" t="s">
        <v>207</v>
      </c>
      <c r="F760" s="49" t="s">
        <v>234</v>
      </c>
      <c r="G760" s="17">
        <v>42369</v>
      </c>
      <c r="H760" s="49" t="s">
        <v>235</v>
      </c>
      <c r="I760" s="49" t="s">
        <v>236</v>
      </c>
      <c r="J760" s="16" t="s">
        <v>25</v>
      </c>
      <c r="K760" s="49" t="s">
        <v>38</v>
      </c>
      <c r="L760" s="18">
        <v>2208.04</v>
      </c>
      <c r="M760" s="56">
        <v>331.20499999999998</v>
      </c>
      <c r="N760" s="14"/>
    </row>
    <row r="761" spans="1:14" s="15" customFormat="1" ht="48" customHeight="1" x14ac:dyDescent="0.2">
      <c r="A761" s="49" t="s">
        <v>205</v>
      </c>
      <c r="B761" s="49" t="s">
        <v>206</v>
      </c>
      <c r="C761" s="49" t="s">
        <v>163</v>
      </c>
      <c r="D761" s="49" t="s">
        <v>233</v>
      </c>
      <c r="E761" s="49" t="s">
        <v>207</v>
      </c>
      <c r="F761" s="49" t="s">
        <v>234</v>
      </c>
      <c r="G761" s="17">
        <v>42369</v>
      </c>
      <c r="H761" s="49" t="s">
        <v>235</v>
      </c>
      <c r="I761" s="49" t="s">
        <v>236</v>
      </c>
      <c r="J761" s="16" t="s">
        <v>25</v>
      </c>
      <c r="K761" s="49" t="s">
        <v>38</v>
      </c>
      <c r="L761" s="18">
        <v>2208.04</v>
      </c>
      <c r="M761" s="56">
        <v>331.20499999999998</v>
      </c>
      <c r="N761" s="14"/>
    </row>
    <row r="762" spans="1:14" s="15" customFormat="1" ht="48" customHeight="1" x14ac:dyDescent="0.2">
      <c r="A762" s="49" t="s">
        <v>205</v>
      </c>
      <c r="B762" s="49" t="s">
        <v>206</v>
      </c>
      <c r="C762" s="49" t="s">
        <v>163</v>
      </c>
      <c r="D762" s="49" t="s">
        <v>233</v>
      </c>
      <c r="E762" s="49" t="s">
        <v>207</v>
      </c>
      <c r="F762" s="49" t="s">
        <v>234</v>
      </c>
      <c r="G762" s="17">
        <v>42369</v>
      </c>
      <c r="H762" s="49" t="s">
        <v>235</v>
      </c>
      <c r="I762" s="49" t="s">
        <v>236</v>
      </c>
      <c r="J762" s="16" t="s">
        <v>25</v>
      </c>
      <c r="K762" s="49" t="s">
        <v>38</v>
      </c>
      <c r="L762" s="18">
        <v>2208.04</v>
      </c>
      <c r="M762" s="56">
        <v>331.20499999999998</v>
      </c>
      <c r="N762" s="14"/>
    </row>
    <row r="763" spans="1:14" s="15" customFormat="1" ht="48" customHeight="1" x14ac:dyDescent="0.2">
      <c r="A763" s="49" t="s">
        <v>205</v>
      </c>
      <c r="B763" s="49" t="s">
        <v>206</v>
      </c>
      <c r="C763" s="49" t="s">
        <v>163</v>
      </c>
      <c r="D763" s="49" t="s">
        <v>233</v>
      </c>
      <c r="E763" s="49" t="s">
        <v>207</v>
      </c>
      <c r="F763" s="49" t="s">
        <v>234</v>
      </c>
      <c r="G763" s="17">
        <v>42369</v>
      </c>
      <c r="H763" s="49" t="s">
        <v>235</v>
      </c>
      <c r="I763" s="49" t="s">
        <v>236</v>
      </c>
      <c r="J763" s="16" t="s">
        <v>25</v>
      </c>
      <c r="K763" s="49" t="s">
        <v>38</v>
      </c>
      <c r="L763" s="18">
        <v>2208.04</v>
      </c>
      <c r="M763" s="56">
        <v>331.20499999999998</v>
      </c>
      <c r="N763" s="14"/>
    </row>
    <row r="764" spans="1:14" s="15" customFormat="1" ht="48" customHeight="1" x14ac:dyDescent="0.2">
      <c r="A764" s="49" t="s">
        <v>205</v>
      </c>
      <c r="B764" s="49" t="s">
        <v>206</v>
      </c>
      <c r="C764" s="49" t="s">
        <v>163</v>
      </c>
      <c r="D764" s="49" t="s">
        <v>233</v>
      </c>
      <c r="E764" s="49" t="s">
        <v>207</v>
      </c>
      <c r="F764" s="49" t="s">
        <v>234</v>
      </c>
      <c r="G764" s="17">
        <v>42369</v>
      </c>
      <c r="H764" s="49" t="s">
        <v>235</v>
      </c>
      <c r="I764" s="49" t="s">
        <v>236</v>
      </c>
      <c r="J764" s="16" t="s">
        <v>25</v>
      </c>
      <c r="K764" s="49" t="s">
        <v>38</v>
      </c>
      <c r="L764" s="18">
        <v>2208.04</v>
      </c>
      <c r="M764" s="56">
        <v>331.20499999999998</v>
      </c>
      <c r="N764" s="14"/>
    </row>
    <row r="765" spans="1:14" s="15" customFormat="1" ht="48" customHeight="1" x14ac:dyDescent="0.2">
      <c r="A765" s="49" t="s">
        <v>205</v>
      </c>
      <c r="B765" s="49" t="s">
        <v>206</v>
      </c>
      <c r="C765" s="49" t="s">
        <v>163</v>
      </c>
      <c r="D765" s="49" t="s">
        <v>233</v>
      </c>
      <c r="E765" s="49" t="s">
        <v>207</v>
      </c>
      <c r="F765" s="49" t="s">
        <v>234</v>
      </c>
      <c r="G765" s="17">
        <v>42369</v>
      </c>
      <c r="H765" s="49" t="s">
        <v>235</v>
      </c>
      <c r="I765" s="49" t="s">
        <v>236</v>
      </c>
      <c r="J765" s="16" t="s">
        <v>25</v>
      </c>
      <c r="K765" s="49" t="s">
        <v>38</v>
      </c>
      <c r="L765" s="18">
        <v>2208.04</v>
      </c>
      <c r="M765" s="56">
        <v>331.20499999999998</v>
      </c>
      <c r="N765" s="14"/>
    </row>
    <row r="766" spans="1:14" s="15" customFormat="1" ht="48" customHeight="1" x14ac:dyDescent="0.2">
      <c r="A766" s="49" t="s">
        <v>205</v>
      </c>
      <c r="B766" s="49" t="s">
        <v>206</v>
      </c>
      <c r="C766" s="49" t="s">
        <v>163</v>
      </c>
      <c r="D766" s="49" t="s">
        <v>233</v>
      </c>
      <c r="E766" s="49" t="s">
        <v>207</v>
      </c>
      <c r="F766" s="49" t="s">
        <v>234</v>
      </c>
      <c r="G766" s="17">
        <v>42369</v>
      </c>
      <c r="H766" s="49" t="s">
        <v>235</v>
      </c>
      <c r="I766" s="49" t="s">
        <v>236</v>
      </c>
      <c r="J766" s="16" t="s">
        <v>25</v>
      </c>
      <c r="K766" s="49" t="s">
        <v>38</v>
      </c>
      <c r="L766" s="18">
        <v>2208.04</v>
      </c>
      <c r="M766" s="56">
        <v>331.20499999999998</v>
      </c>
      <c r="N766" s="14"/>
    </row>
    <row r="767" spans="1:14" s="15" customFormat="1" ht="48" customHeight="1" x14ac:dyDescent="0.2">
      <c r="A767" s="49" t="s">
        <v>205</v>
      </c>
      <c r="B767" s="49" t="s">
        <v>206</v>
      </c>
      <c r="C767" s="49" t="s">
        <v>163</v>
      </c>
      <c r="D767" s="49" t="s">
        <v>233</v>
      </c>
      <c r="E767" s="49" t="s">
        <v>207</v>
      </c>
      <c r="F767" s="49" t="s">
        <v>234</v>
      </c>
      <c r="G767" s="17">
        <v>42369</v>
      </c>
      <c r="H767" s="49" t="s">
        <v>235</v>
      </c>
      <c r="I767" s="49" t="s">
        <v>236</v>
      </c>
      <c r="J767" s="16" t="s">
        <v>25</v>
      </c>
      <c r="K767" s="49" t="s">
        <v>38</v>
      </c>
      <c r="L767" s="18">
        <v>2208.04</v>
      </c>
      <c r="M767" s="56">
        <v>331.20499999999998</v>
      </c>
      <c r="N767" s="14"/>
    </row>
    <row r="768" spans="1:14" s="15" customFormat="1" ht="48" customHeight="1" x14ac:dyDescent="0.2">
      <c r="A768" s="49" t="s">
        <v>205</v>
      </c>
      <c r="B768" s="49" t="s">
        <v>206</v>
      </c>
      <c r="C768" s="49" t="s">
        <v>163</v>
      </c>
      <c r="D768" s="49" t="s">
        <v>233</v>
      </c>
      <c r="E768" s="49" t="s">
        <v>207</v>
      </c>
      <c r="F768" s="49" t="s">
        <v>234</v>
      </c>
      <c r="G768" s="17">
        <v>42369</v>
      </c>
      <c r="H768" s="49" t="s">
        <v>235</v>
      </c>
      <c r="I768" s="49" t="s">
        <v>236</v>
      </c>
      <c r="J768" s="16" t="s">
        <v>25</v>
      </c>
      <c r="K768" s="49" t="s">
        <v>38</v>
      </c>
      <c r="L768" s="18">
        <v>2208.04</v>
      </c>
      <c r="M768" s="56">
        <v>331.20499999999998</v>
      </c>
      <c r="N768" s="14"/>
    </row>
    <row r="769" spans="1:14" s="15" customFormat="1" ht="48" customHeight="1" x14ac:dyDescent="0.2">
      <c r="A769" s="49" t="s">
        <v>205</v>
      </c>
      <c r="B769" s="49" t="s">
        <v>206</v>
      </c>
      <c r="C769" s="49" t="s">
        <v>163</v>
      </c>
      <c r="D769" s="49" t="s">
        <v>233</v>
      </c>
      <c r="E769" s="49" t="s">
        <v>207</v>
      </c>
      <c r="F769" s="49" t="s">
        <v>234</v>
      </c>
      <c r="G769" s="17">
        <v>42369</v>
      </c>
      <c r="H769" s="49" t="s">
        <v>235</v>
      </c>
      <c r="I769" s="49" t="s">
        <v>236</v>
      </c>
      <c r="J769" s="16" t="s">
        <v>25</v>
      </c>
      <c r="K769" s="49" t="s">
        <v>38</v>
      </c>
      <c r="L769" s="18">
        <v>2208.04</v>
      </c>
      <c r="M769" s="56">
        <v>331.20499999999998</v>
      </c>
      <c r="N769" s="14"/>
    </row>
    <row r="770" spans="1:14" s="15" customFormat="1" ht="48" customHeight="1" x14ac:dyDescent="0.2">
      <c r="A770" s="49" t="s">
        <v>205</v>
      </c>
      <c r="B770" s="49" t="s">
        <v>206</v>
      </c>
      <c r="C770" s="49" t="s">
        <v>163</v>
      </c>
      <c r="D770" s="49" t="s">
        <v>233</v>
      </c>
      <c r="E770" s="49" t="s">
        <v>207</v>
      </c>
      <c r="F770" s="49" t="s">
        <v>234</v>
      </c>
      <c r="G770" s="17">
        <v>42369</v>
      </c>
      <c r="H770" s="49" t="s">
        <v>235</v>
      </c>
      <c r="I770" s="49" t="s">
        <v>236</v>
      </c>
      <c r="J770" s="16" t="s">
        <v>25</v>
      </c>
      <c r="K770" s="49" t="s">
        <v>38</v>
      </c>
      <c r="L770" s="18">
        <v>2208.04</v>
      </c>
      <c r="M770" s="56">
        <v>331.20499999999998</v>
      </c>
      <c r="N770" s="14"/>
    </row>
    <row r="771" spans="1:14" s="15" customFormat="1" ht="48" customHeight="1" x14ac:dyDescent="0.2">
      <c r="A771" s="49" t="s">
        <v>205</v>
      </c>
      <c r="B771" s="49" t="s">
        <v>206</v>
      </c>
      <c r="C771" s="49" t="s">
        <v>163</v>
      </c>
      <c r="D771" s="49" t="s">
        <v>233</v>
      </c>
      <c r="E771" s="49" t="s">
        <v>207</v>
      </c>
      <c r="F771" s="49" t="s">
        <v>234</v>
      </c>
      <c r="G771" s="17">
        <v>42369</v>
      </c>
      <c r="H771" s="49" t="s">
        <v>235</v>
      </c>
      <c r="I771" s="49" t="s">
        <v>236</v>
      </c>
      <c r="J771" s="16" t="s">
        <v>25</v>
      </c>
      <c r="K771" s="49" t="s">
        <v>38</v>
      </c>
      <c r="L771" s="18">
        <v>2208.04</v>
      </c>
      <c r="M771" s="56">
        <v>331.20499999999998</v>
      </c>
      <c r="N771" s="14"/>
    </row>
    <row r="772" spans="1:14" s="15" customFormat="1" ht="48" customHeight="1" x14ac:dyDescent="0.2">
      <c r="A772" s="49" t="s">
        <v>205</v>
      </c>
      <c r="B772" s="49" t="s">
        <v>206</v>
      </c>
      <c r="C772" s="49" t="s">
        <v>163</v>
      </c>
      <c r="D772" s="49" t="s">
        <v>233</v>
      </c>
      <c r="E772" s="49" t="s">
        <v>207</v>
      </c>
      <c r="F772" s="49" t="s">
        <v>234</v>
      </c>
      <c r="G772" s="17">
        <v>42369</v>
      </c>
      <c r="H772" s="49" t="s">
        <v>235</v>
      </c>
      <c r="I772" s="49" t="s">
        <v>236</v>
      </c>
      <c r="J772" s="16" t="s">
        <v>25</v>
      </c>
      <c r="K772" s="49" t="s">
        <v>38</v>
      </c>
      <c r="L772" s="18">
        <v>2208.04</v>
      </c>
      <c r="M772" s="56">
        <v>331.20499999999998</v>
      </c>
      <c r="N772" s="14"/>
    </row>
    <row r="773" spans="1:14" s="15" customFormat="1" ht="48" customHeight="1" x14ac:dyDescent="0.2">
      <c r="A773" s="49" t="s">
        <v>205</v>
      </c>
      <c r="B773" s="49" t="s">
        <v>206</v>
      </c>
      <c r="C773" s="49" t="s">
        <v>163</v>
      </c>
      <c r="D773" s="49" t="s">
        <v>233</v>
      </c>
      <c r="E773" s="49" t="s">
        <v>207</v>
      </c>
      <c r="F773" s="49" t="s">
        <v>234</v>
      </c>
      <c r="G773" s="17">
        <v>42369</v>
      </c>
      <c r="H773" s="49" t="s">
        <v>235</v>
      </c>
      <c r="I773" s="49" t="s">
        <v>236</v>
      </c>
      <c r="J773" s="16" t="s">
        <v>25</v>
      </c>
      <c r="K773" s="49" t="s">
        <v>38</v>
      </c>
      <c r="L773" s="18">
        <v>2208.04</v>
      </c>
      <c r="M773" s="56">
        <v>331.20499999999998</v>
      </c>
      <c r="N773" s="14"/>
    </row>
    <row r="774" spans="1:14" s="15" customFormat="1" ht="48" customHeight="1" x14ac:dyDescent="0.2">
      <c r="A774" s="49" t="s">
        <v>205</v>
      </c>
      <c r="B774" s="49" t="s">
        <v>206</v>
      </c>
      <c r="C774" s="49" t="s">
        <v>163</v>
      </c>
      <c r="D774" s="49" t="s">
        <v>233</v>
      </c>
      <c r="E774" s="49" t="s">
        <v>207</v>
      </c>
      <c r="F774" s="49" t="s">
        <v>234</v>
      </c>
      <c r="G774" s="17">
        <v>42369</v>
      </c>
      <c r="H774" s="49" t="s">
        <v>235</v>
      </c>
      <c r="I774" s="49" t="s">
        <v>236</v>
      </c>
      <c r="J774" s="16" t="s">
        <v>25</v>
      </c>
      <c r="K774" s="49" t="s">
        <v>38</v>
      </c>
      <c r="L774" s="18">
        <v>2208.04</v>
      </c>
      <c r="M774" s="56">
        <v>331.20499999999998</v>
      </c>
      <c r="N774" s="14"/>
    </row>
    <row r="775" spans="1:14" s="15" customFormat="1" ht="48" customHeight="1" x14ac:dyDescent="0.2">
      <c r="A775" s="49" t="s">
        <v>205</v>
      </c>
      <c r="B775" s="49" t="s">
        <v>206</v>
      </c>
      <c r="C775" s="49" t="s">
        <v>163</v>
      </c>
      <c r="D775" s="49" t="s">
        <v>233</v>
      </c>
      <c r="E775" s="49" t="s">
        <v>207</v>
      </c>
      <c r="F775" s="49" t="s">
        <v>234</v>
      </c>
      <c r="G775" s="17">
        <v>42369</v>
      </c>
      <c r="H775" s="49" t="s">
        <v>235</v>
      </c>
      <c r="I775" s="49" t="s">
        <v>236</v>
      </c>
      <c r="J775" s="16" t="s">
        <v>25</v>
      </c>
      <c r="K775" s="49" t="s">
        <v>38</v>
      </c>
      <c r="L775" s="18">
        <v>2208.04</v>
      </c>
      <c r="M775" s="56">
        <v>331.20499999999998</v>
      </c>
      <c r="N775" s="14"/>
    </row>
    <row r="776" spans="1:14" s="15" customFormat="1" ht="48" customHeight="1" x14ac:dyDescent="0.2">
      <c r="A776" s="49" t="s">
        <v>205</v>
      </c>
      <c r="B776" s="49" t="s">
        <v>206</v>
      </c>
      <c r="C776" s="49" t="s">
        <v>163</v>
      </c>
      <c r="D776" s="49" t="s">
        <v>233</v>
      </c>
      <c r="E776" s="49" t="s">
        <v>207</v>
      </c>
      <c r="F776" s="49" t="s">
        <v>234</v>
      </c>
      <c r="G776" s="17">
        <v>42369</v>
      </c>
      <c r="H776" s="49" t="s">
        <v>235</v>
      </c>
      <c r="I776" s="49" t="s">
        <v>236</v>
      </c>
      <c r="J776" s="16" t="s">
        <v>25</v>
      </c>
      <c r="K776" s="49" t="s">
        <v>38</v>
      </c>
      <c r="L776" s="18">
        <v>2208.04</v>
      </c>
      <c r="M776" s="56">
        <v>331.20499999999998</v>
      </c>
      <c r="N776" s="14"/>
    </row>
    <row r="777" spans="1:14" s="15" customFormat="1" ht="48" customHeight="1" x14ac:dyDescent="0.2">
      <c r="A777" s="49" t="s">
        <v>205</v>
      </c>
      <c r="B777" s="49" t="s">
        <v>206</v>
      </c>
      <c r="C777" s="49" t="s">
        <v>163</v>
      </c>
      <c r="D777" s="49" t="s">
        <v>233</v>
      </c>
      <c r="E777" s="49" t="s">
        <v>207</v>
      </c>
      <c r="F777" s="49" t="s">
        <v>234</v>
      </c>
      <c r="G777" s="17">
        <v>42369</v>
      </c>
      <c r="H777" s="49" t="s">
        <v>235</v>
      </c>
      <c r="I777" s="49" t="s">
        <v>236</v>
      </c>
      <c r="J777" s="16" t="s">
        <v>25</v>
      </c>
      <c r="K777" s="49" t="s">
        <v>38</v>
      </c>
      <c r="L777" s="18">
        <v>2208.04</v>
      </c>
      <c r="M777" s="56">
        <v>331.20499999999998</v>
      </c>
      <c r="N777" s="14"/>
    </row>
    <row r="778" spans="1:14" s="15" customFormat="1" ht="48" customHeight="1" x14ac:dyDescent="0.2">
      <c r="A778" s="49" t="s">
        <v>205</v>
      </c>
      <c r="B778" s="49" t="s">
        <v>206</v>
      </c>
      <c r="C778" s="49" t="s">
        <v>163</v>
      </c>
      <c r="D778" s="49" t="s">
        <v>233</v>
      </c>
      <c r="E778" s="49" t="s">
        <v>207</v>
      </c>
      <c r="F778" s="49" t="s">
        <v>234</v>
      </c>
      <c r="G778" s="17">
        <v>42369</v>
      </c>
      <c r="H778" s="49" t="s">
        <v>235</v>
      </c>
      <c r="I778" s="49" t="s">
        <v>236</v>
      </c>
      <c r="J778" s="16" t="s">
        <v>25</v>
      </c>
      <c r="K778" s="49" t="s">
        <v>38</v>
      </c>
      <c r="L778" s="18">
        <v>2208.04</v>
      </c>
      <c r="M778" s="56">
        <v>331.20499999999998</v>
      </c>
      <c r="N778" s="14"/>
    </row>
    <row r="779" spans="1:14" s="15" customFormat="1" ht="48" customHeight="1" x14ac:dyDescent="0.2">
      <c r="A779" s="49" t="s">
        <v>205</v>
      </c>
      <c r="B779" s="49" t="s">
        <v>206</v>
      </c>
      <c r="C779" s="49" t="s">
        <v>163</v>
      </c>
      <c r="D779" s="49" t="s">
        <v>233</v>
      </c>
      <c r="E779" s="49" t="s">
        <v>207</v>
      </c>
      <c r="F779" s="49" t="s">
        <v>234</v>
      </c>
      <c r="G779" s="17">
        <v>42369</v>
      </c>
      <c r="H779" s="49" t="s">
        <v>235</v>
      </c>
      <c r="I779" s="49" t="s">
        <v>236</v>
      </c>
      <c r="J779" s="16" t="s">
        <v>25</v>
      </c>
      <c r="K779" s="49" t="s">
        <v>38</v>
      </c>
      <c r="L779" s="18">
        <v>2208.04</v>
      </c>
      <c r="M779" s="56">
        <v>331.20499999999998</v>
      </c>
      <c r="N779" s="14"/>
    </row>
    <row r="780" spans="1:14" s="15" customFormat="1" ht="48" customHeight="1" x14ac:dyDescent="0.2">
      <c r="A780" s="49" t="s">
        <v>205</v>
      </c>
      <c r="B780" s="49" t="s">
        <v>206</v>
      </c>
      <c r="C780" s="49" t="s">
        <v>163</v>
      </c>
      <c r="D780" s="49" t="s">
        <v>233</v>
      </c>
      <c r="E780" s="49" t="s">
        <v>207</v>
      </c>
      <c r="F780" s="49" t="s">
        <v>234</v>
      </c>
      <c r="G780" s="17">
        <v>42369</v>
      </c>
      <c r="H780" s="49" t="s">
        <v>235</v>
      </c>
      <c r="I780" s="49" t="s">
        <v>236</v>
      </c>
      <c r="J780" s="16" t="s">
        <v>25</v>
      </c>
      <c r="K780" s="49" t="s">
        <v>38</v>
      </c>
      <c r="L780" s="18">
        <v>2208.04</v>
      </c>
      <c r="M780" s="56">
        <v>331.20499999999998</v>
      </c>
      <c r="N780" s="14"/>
    </row>
    <row r="781" spans="1:14" s="15" customFormat="1" ht="48" customHeight="1" x14ac:dyDescent="0.2">
      <c r="A781" s="49" t="s">
        <v>205</v>
      </c>
      <c r="B781" s="49" t="s">
        <v>206</v>
      </c>
      <c r="C781" s="49" t="s">
        <v>163</v>
      </c>
      <c r="D781" s="49" t="s">
        <v>233</v>
      </c>
      <c r="E781" s="49" t="s">
        <v>207</v>
      </c>
      <c r="F781" s="49" t="s">
        <v>234</v>
      </c>
      <c r="G781" s="17">
        <v>42369</v>
      </c>
      <c r="H781" s="49" t="s">
        <v>235</v>
      </c>
      <c r="I781" s="49" t="s">
        <v>236</v>
      </c>
      <c r="J781" s="16" t="s">
        <v>25</v>
      </c>
      <c r="K781" s="49" t="s">
        <v>38</v>
      </c>
      <c r="L781" s="18">
        <v>2208.04</v>
      </c>
      <c r="M781" s="56">
        <v>331.20499999999998</v>
      </c>
      <c r="N781" s="14"/>
    </row>
    <row r="782" spans="1:14" s="15" customFormat="1" ht="48" customHeight="1" x14ac:dyDescent="0.2">
      <c r="A782" s="49" t="s">
        <v>205</v>
      </c>
      <c r="B782" s="49" t="s">
        <v>206</v>
      </c>
      <c r="C782" s="49" t="s">
        <v>163</v>
      </c>
      <c r="D782" s="49" t="s">
        <v>233</v>
      </c>
      <c r="E782" s="49" t="s">
        <v>207</v>
      </c>
      <c r="F782" s="49" t="s">
        <v>234</v>
      </c>
      <c r="G782" s="17">
        <v>42369</v>
      </c>
      <c r="H782" s="49" t="s">
        <v>235</v>
      </c>
      <c r="I782" s="49" t="s">
        <v>236</v>
      </c>
      <c r="J782" s="16" t="s">
        <v>25</v>
      </c>
      <c r="K782" s="49" t="s">
        <v>38</v>
      </c>
      <c r="L782" s="18">
        <v>2208.04</v>
      </c>
      <c r="M782" s="56">
        <v>331.20499999999998</v>
      </c>
      <c r="N782" s="14"/>
    </row>
    <row r="783" spans="1:14" s="15" customFormat="1" ht="48" customHeight="1" x14ac:dyDescent="0.2">
      <c r="A783" s="49" t="s">
        <v>205</v>
      </c>
      <c r="B783" s="49" t="s">
        <v>206</v>
      </c>
      <c r="C783" s="49" t="s">
        <v>163</v>
      </c>
      <c r="D783" s="49" t="s">
        <v>233</v>
      </c>
      <c r="E783" s="49" t="s">
        <v>207</v>
      </c>
      <c r="F783" s="49" t="s">
        <v>234</v>
      </c>
      <c r="G783" s="17">
        <v>42369</v>
      </c>
      <c r="H783" s="49" t="s">
        <v>235</v>
      </c>
      <c r="I783" s="49" t="s">
        <v>236</v>
      </c>
      <c r="J783" s="16" t="s">
        <v>25</v>
      </c>
      <c r="K783" s="49" t="s">
        <v>38</v>
      </c>
      <c r="L783" s="18">
        <v>2208.04</v>
      </c>
      <c r="M783" s="56">
        <v>331.20499999999998</v>
      </c>
      <c r="N783" s="14"/>
    </row>
    <row r="784" spans="1:14" s="15" customFormat="1" ht="48" customHeight="1" x14ac:dyDescent="0.2">
      <c r="A784" s="49" t="s">
        <v>205</v>
      </c>
      <c r="B784" s="49" t="s">
        <v>206</v>
      </c>
      <c r="C784" s="49" t="s">
        <v>163</v>
      </c>
      <c r="D784" s="49" t="s">
        <v>233</v>
      </c>
      <c r="E784" s="49" t="s">
        <v>207</v>
      </c>
      <c r="F784" s="49" t="s">
        <v>234</v>
      </c>
      <c r="G784" s="17">
        <v>42369</v>
      </c>
      <c r="H784" s="49" t="s">
        <v>235</v>
      </c>
      <c r="I784" s="49" t="s">
        <v>236</v>
      </c>
      <c r="J784" s="16" t="s">
        <v>25</v>
      </c>
      <c r="K784" s="49" t="s">
        <v>38</v>
      </c>
      <c r="L784" s="18">
        <v>2208.04</v>
      </c>
      <c r="M784" s="56">
        <v>331.20499999999998</v>
      </c>
      <c r="N784" s="14"/>
    </row>
    <row r="785" spans="1:14" s="15" customFormat="1" ht="48" customHeight="1" x14ac:dyDescent="0.2">
      <c r="A785" s="49" t="s">
        <v>205</v>
      </c>
      <c r="B785" s="49" t="s">
        <v>206</v>
      </c>
      <c r="C785" s="49" t="s">
        <v>163</v>
      </c>
      <c r="D785" s="49" t="s">
        <v>233</v>
      </c>
      <c r="E785" s="49" t="s">
        <v>207</v>
      </c>
      <c r="F785" s="49" t="s">
        <v>234</v>
      </c>
      <c r="G785" s="17">
        <v>42369</v>
      </c>
      <c r="H785" s="49" t="s">
        <v>235</v>
      </c>
      <c r="I785" s="49" t="s">
        <v>236</v>
      </c>
      <c r="J785" s="16" t="s">
        <v>25</v>
      </c>
      <c r="K785" s="49" t="s">
        <v>38</v>
      </c>
      <c r="L785" s="18">
        <v>2208.04</v>
      </c>
      <c r="M785" s="56">
        <v>331.20499999999998</v>
      </c>
      <c r="N785" s="14"/>
    </row>
    <row r="786" spans="1:14" s="15" customFormat="1" ht="48" customHeight="1" x14ac:dyDescent="0.2">
      <c r="A786" s="49" t="s">
        <v>205</v>
      </c>
      <c r="B786" s="49" t="s">
        <v>206</v>
      </c>
      <c r="C786" s="49" t="s">
        <v>163</v>
      </c>
      <c r="D786" s="49" t="s">
        <v>233</v>
      </c>
      <c r="E786" s="49" t="s">
        <v>207</v>
      </c>
      <c r="F786" s="49" t="s">
        <v>234</v>
      </c>
      <c r="G786" s="17">
        <v>42369</v>
      </c>
      <c r="H786" s="49" t="s">
        <v>235</v>
      </c>
      <c r="I786" s="49" t="s">
        <v>236</v>
      </c>
      <c r="J786" s="16" t="s">
        <v>25</v>
      </c>
      <c r="K786" s="49" t="s">
        <v>38</v>
      </c>
      <c r="L786" s="18">
        <v>2208.04</v>
      </c>
      <c r="M786" s="56">
        <v>331.20499999999998</v>
      </c>
      <c r="N786" s="14"/>
    </row>
    <row r="787" spans="1:14" s="15" customFormat="1" ht="48" customHeight="1" x14ac:dyDescent="0.2">
      <c r="A787" s="49" t="s">
        <v>205</v>
      </c>
      <c r="B787" s="49" t="s">
        <v>206</v>
      </c>
      <c r="C787" s="49" t="s">
        <v>163</v>
      </c>
      <c r="D787" s="49" t="s">
        <v>233</v>
      </c>
      <c r="E787" s="49" t="s">
        <v>207</v>
      </c>
      <c r="F787" s="49" t="s">
        <v>234</v>
      </c>
      <c r="G787" s="17">
        <v>42369</v>
      </c>
      <c r="H787" s="49" t="s">
        <v>235</v>
      </c>
      <c r="I787" s="49" t="s">
        <v>236</v>
      </c>
      <c r="J787" s="16" t="s">
        <v>25</v>
      </c>
      <c r="K787" s="49" t="s">
        <v>38</v>
      </c>
      <c r="L787" s="18">
        <v>2208.04</v>
      </c>
      <c r="M787" s="56">
        <v>331.20499999999998</v>
      </c>
      <c r="N787" s="14"/>
    </row>
    <row r="788" spans="1:14" s="15" customFormat="1" ht="48" customHeight="1" x14ac:dyDescent="0.2">
      <c r="A788" s="49" t="s">
        <v>205</v>
      </c>
      <c r="B788" s="49" t="s">
        <v>206</v>
      </c>
      <c r="C788" s="49" t="s">
        <v>163</v>
      </c>
      <c r="D788" s="49" t="s">
        <v>233</v>
      </c>
      <c r="E788" s="49" t="s">
        <v>207</v>
      </c>
      <c r="F788" s="49" t="s">
        <v>234</v>
      </c>
      <c r="G788" s="17">
        <v>42369</v>
      </c>
      <c r="H788" s="49" t="s">
        <v>235</v>
      </c>
      <c r="I788" s="49" t="s">
        <v>236</v>
      </c>
      <c r="J788" s="16" t="s">
        <v>25</v>
      </c>
      <c r="K788" s="49" t="s">
        <v>38</v>
      </c>
      <c r="L788" s="18">
        <v>2208.04</v>
      </c>
      <c r="M788" s="56">
        <v>331.20499999999998</v>
      </c>
      <c r="N788" s="14"/>
    </row>
    <row r="789" spans="1:14" s="15" customFormat="1" ht="48" customHeight="1" x14ac:dyDescent="0.2">
      <c r="A789" s="49" t="s">
        <v>205</v>
      </c>
      <c r="B789" s="49" t="s">
        <v>206</v>
      </c>
      <c r="C789" s="49" t="s">
        <v>163</v>
      </c>
      <c r="D789" s="49" t="s">
        <v>233</v>
      </c>
      <c r="E789" s="49" t="s">
        <v>207</v>
      </c>
      <c r="F789" s="49" t="s">
        <v>234</v>
      </c>
      <c r="G789" s="17">
        <v>42369</v>
      </c>
      <c r="H789" s="49" t="s">
        <v>235</v>
      </c>
      <c r="I789" s="49" t="s">
        <v>236</v>
      </c>
      <c r="J789" s="16" t="s">
        <v>25</v>
      </c>
      <c r="K789" s="49" t="s">
        <v>38</v>
      </c>
      <c r="L789" s="18">
        <v>2208.04</v>
      </c>
      <c r="M789" s="56">
        <v>331.20499999999998</v>
      </c>
      <c r="N789" s="14"/>
    </row>
    <row r="790" spans="1:14" s="15" customFormat="1" ht="48" customHeight="1" x14ac:dyDescent="0.2">
      <c r="A790" s="49" t="s">
        <v>205</v>
      </c>
      <c r="B790" s="49" t="s">
        <v>206</v>
      </c>
      <c r="C790" s="49" t="s">
        <v>163</v>
      </c>
      <c r="D790" s="49" t="s">
        <v>233</v>
      </c>
      <c r="E790" s="49" t="s">
        <v>207</v>
      </c>
      <c r="F790" s="49" t="s">
        <v>234</v>
      </c>
      <c r="G790" s="17">
        <v>42369</v>
      </c>
      <c r="H790" s="49" t="s">
        <v>235</v>
      </c>
      <c r="I790" s="49" t="s">
        <v>236</v>
      </c>
      <c r="J790" s="16" t="s">
        <v>25</v>
      </c>
      <c r="K790" s="49" t="s">
        <v>38</v>
      </c>
      <c r="L790" s="18">
        <v>2208.04</v>
      </c>
      <c r="M790" s="56">
        <v>331.20499999999998</v>
      </c>
      <c r="N790" s="14"/>
    </row>
    <row r="791" spans="1:14" s="15" customFormat="1" ht="48" customHeight="1" x14ac:dyDescent="0.2">
      <c r="A791" s="49" t="s">
        <v>205</v>
      </c>
      <c r="B791" s="49" t="s">
        <v>206</v>
      </c>
      <c r="C791" s="49" t="s">
        <v>163</v>
      </c>
      <c r="D791" s="49" t="s">
        <v>233</v>
      </c>
      <c r="E791" s="49" t="s">
        <v>207</v>
      </c>
      <c r="F791" s="49" t="s">
        <v>234</v>
      </c>
      <c r="G791" s="17">
        <v>42369</v>
      </c>
      <c r="H791" s="49" t="s">
        <v>235</v>
      </c>
      <c r="I791" s="49" t="s">
        <v>236</v>
      </c>
      <c r="J791" s="16" t="s">
        <v>25</v>
      </c>
      <c r="K791" s="49" t="s">
        <v>38</v>
      </c>
      <c r="L791" s="18">
        <v>2208.04</v>
      </c>
      <c r="M791" s="56">
        <v>331.20499999999998</v>
      </c>
      <c r="N791" s="14"/>
    </row>
    <row r="792" spans="1:14" s="15" customFormat="1" ht="48" customHeight="1" x14ac:dyDescent="0.2">
      <c r="A792" s="49" t="s">
        <v>205</v>
      </c>
      <c r="B792" s="49" t="s">
        <v>206</v>
      </c>
      <c r="C792" s="49" t="s">
        <v>163</v>
      </c>
      <c r="D792" s="49" t="s">
        <v>233</v>
      </c>
      <c r="E792" s="49" t="s">
        <v>207</v>
      </c>
      <c r="F792" s="49" t="s">
        <v>234</v>
      </c>
      <c r="G792" s="17">
        <v>42369</v>
      </c>
      <c r="H792" s="49" t="s">
        <v>235</v>
      </c>
      <c r="I792" s="49" t="s">
        <v>236</v>
      </c>
      <c r="J792" s="16" t="s">
        <v>25</v>
      </c>
      <c r="K792" s="49" t="s">
        <v>38</v>
      </c>
      <c r="L792" s="18">
        <v>2208.04</v>
      </c>
      <c r="M792" s="56">
        <v>331.20499999999998</v>
      </c>
      <c r="N792" s="14"/>
    </row>
    <row r="793" spans="1:14" s="15" customFormat="1" ht="48" customHeight="1" x14ac:dyDescent="0.2">
      <c r="A793" s="49" t="s">
        <v>205</v>
      </c>
      <c r="B793" s="49" t="s">
        <v>206</v>
      </c>
      <c r="C793" s="49" t="s">
        <v>163</v>
      </c>
      <c r="D793" s="49" t="s">
        <v>233</v>
      </c>
      <c r="E793" s="49" t="s">
        <v>207</v>
      </c>
      <c r="F793" s="49" t="s">
        <v>234</v>
      </c>
      <c r="G793" s="17">
        <v>42369</v>
      </c>
      <c r="H793" s="49" t="s">
        <v>235</v>
      </c>
      <c r="I793" s="49" t="s">
        <v>236</v>
      </c>
      <c r="J793" s="16" t="s">
        <v>25</v>
      </c>
      <c r="K793" s="49" t="s">
        <v>38</v>
      </c>
      <c r="L793" s="18">
        <v>2208.04</v>
      </c>
      <c r="M793" s="56">
        <v>331.20499999999998</v>
      </c>
      <c r="N793" s="14"/>
    </row>
    <row r="794" spans="1:14" s="15" customFormat="1" ht="48" customHeight="1" x14ac:dyDescent="0.2">
      <c r="A794" s="49" t="s">
        <v>205</v>
      </c>
      <c r="B794" s="49" t="s">
        <v>206</v>
      </c>
      <c r="C794" s="49" t="s">
        <v>163</v>
      </c>
      <c r="D794" s="49" t="s">
        <v>233</v>
      </c>
      <c r="E794" s="49" t="s">
        <v>207</v>
      </c>
      <c r="F794" s="49" t="s">
        <v>234</v>
      </c>
      <c r="G794" s="17">
        <v>42369</v>
      </c>
      <c r="H794" s="49" t="s">
        <v>235</v>
      </c>
      <c r="I794" s="49" t="s">
        <v>236</v>
      </c>
      <c r="J794" s="16" t="s">
        <v>25</v>
      </c>
      <c r="K794" s="49" t="s">
        <v>38</v>
      </c>
      <c r="L794" s="18">
        <v>2208.04</v>
      </c>
      <c r="M794" s="56">
        <v>331.20499999999998</v>
      </c>
      <c r="N794" s="14"/>
    </row>
    <row r="795" spans="1:14" s="15" customFormat="1" ht="48" customHeight="1" x14ac:dyDescent="0.2">
      <c r="A795" s="49" t="s">
        <v>205</v>
      </c>
      <c r="B795" s="49" t="s">
        <v>206</v>
      </c>
      <c r="C795" s="49" t="s">
        <v>163</v>
      </c>
      <c r="D795" s="49" t="s">
        <v>233</v>
      </c>
      <c r="E795" s="49" t="s">
        <v>207</v>
      </c>
      <c r="F795" s="49" t="s">
        <v>234</v>
      </c>
      <c r="G795" s="17">
        <v>42369</v>
      </c>
      <c r="H795" s="49" t="s">
        <v>235</v>
      </c>
      <c r="I795" s="49" t="s">
        <v>236</v>
      </c>
      <c r="J795" s="16" t="s">
        <v>25</v>
      </c>
      <c r="K795" s="49" t="s">
        <v>38</v>
      </c>
      <c r="L795" s="18">
        <v>2208.04</v>
      </c>
      <c r="M795" s="56">
        <v>331.20499999999998</v>
      </c>
      <c r="N795" s="14"/>
    </row>
    <row r="796" spans="1:14" s="15" customFormat="1" ht="48" customHeight="1" x14ac:dyDescent="0.2">
      <c r="A796" s="49" t="s">
        <v>205</v>
      </c>
      <c r="B796" s="49" t="s">
        <v>206</v>
      </c>
      <c r="C796" s="49" t="s">
        <v>163</v>
      </c>
      <c r="D796" s="49" t="s">
        <v>233</v>
      </c>
      <c r="E796" s="49" t="s">
        <v>207</v>
      </c>
      <c r="F796" s="49" t="s">
        <v>234</v>
      </c>
      <c r="G796" s="17">
        <v>42369</v>
      </c>
      <c r="H796" s="49" t="s">
        <v>235</v>
      </c>
      <c r="I796" s="49" t="s">
        <v>236</v>
      </c>
      <c r="J796" s="16" t="s">
        <v>25</v>
      </c>
      <c r="K796" s="49" t="s">
        <v>38</v>
      </c>
      <c r="L796" s="18">
        <v>2208.04</v>
      </c>
      <c r="M796" s="56">
        <v>331.20499999999998</v>
      </c>
      <c r="N796" s="14"/>
    </row>
    <row r="797" spans="1:14" s="15" customFormat="1" ht="48" customHeight="1" x14ac:dyDescent="0.2">
      <c r="A797" s="49" t="s">
        <v>205</v>
      </c>
      <c r="B797" s="49" t="s">
        <v>206</v>
      </c>
      <c r="C797" s="49" t="s">
        <v>163</v>
      </c>
      <c r="D797" s="49" t="s">
        <v>233</v>
      </c>
      <c r="E797" s="49" t="s">
        <v>207</v>
      </c>
      <c r="F797" s="49" t="s">
        <v>234</v>
      </c>
      <c r="G797" s="17">
        <v>42369</v>
      </c>
      <c r="H797" s="49" t="s">
        <v>235</v>
      </c>
      <c r="I797" s="49" t="s">
        <v>236</v>
      </c>
      <c r="J797" s="16" t="s">
        <v>25</v>
      </c>
      <c r="K797" s="49" t="s">
        <v>38</v>
      </c>
      <c r="L797" s="18">
        <v>2208.04</v>
      </c>
      <c r="M797" s="56">
        <v>331.20499999999998</v>
      </c>
      <c r="N797" s="14"/>
    </row>
    <row r="798" spans="1:14" s="15" customFormat="1" ht="48" customHeight="1" x14ac:dyDescent="0.2">
      <c r="A798" s="49" t="s">
        <v>205</v>
      </c>
      <c r="B798" s="49" t="s">
        <v>206</v>
      </c>
      <c r="C798" s="49" t="s">
        <v>163</v>
      </c>
      <c r="D798" s="49" t="s">
        <v>233</v>
      </c>
      <c r="E798" s="49" t="s">
        <v>207</v>
      </c>
      <c r="F798" s="49" t="s">
        <v>234</v>
      </c>
      <c r="G798" s="17">
        <v>42369</v>
      </c>
      <c r="H798" s="49" t="s">
        <v>235</v>
      </c>
      <c r="I798" s="49" t="s">
        <v>236</v>
      </c>
      <c r="J798" s="16" t="s">
        <v>25</v>
      </c>
      <c r="K798" s="49" t="s">
        <v>38</v>
      </c>
      <c r="L798" s="18">
        <v>2208.04</v>
      </c>
      <c r="M798" s="56">
        <v>331.20499999999998</v>
      </c>
      <c r="N798" s="14"/>
    </row>
    <row r="799" spans="1:14" s="15" customFormat="1" ht="48" customHeight="1" x14ac:dyDescent="0.2">
      <c r="A799" s="49" t="s">
        <v>205</v>
      </c>
      <c r="B799" s="49" t="s">
        <v>206</v>
      </c>
      <c r="C799" s="49" t="s">
        <v>163</v>
      </c>
      <c r="D799" s="49" t="s">
        <v>233</v>
      </c>
      <c r="E799" s="49" t="s">
        <v>207</v>
      </c>
      <c r="F799" s="49" t="s">
        <v>234</v>
      </c>
      <c r="G799" s="17">
        <v>42369</v>
      </c>
      <c r="H799" s="49" t="s">
        <v>235</v>
      </c>
      <c r="I799" s="49" t="s">
        <v>236</v>
      </c>
      <c r="J799" s="16" t="s">
        <v>25</v>
      </c>
      <c r="K799" s="49" t="s">
        <v>38</v>
      </c>
      <c r="L799" s="18">
        <v>2208.04</v>
      </c>
      <c r="M799" s="56">
        <v>331.20499999999998</v>
      </c>
      <c r="N799" s="14"/>
    </row>
    <row r="800" spans="1:14" s="15" customFormat="1" ht="48" customHeight="1" x14ac:dyDescent="0.2">
      <c r="A800" s="49" t="s">
        <v>205</v>
      </c>
      <c r="B800" s="49" t="s">
        <v>206</v>
      </c>
      <c r="C800" s="49" t="s">
        <v>163</v>
      </c>
      <c r="D800" s="49" t="s">
        <v>233</v>
      </c>
      <c r="E800" s="49" t="s">
        <v>207</v>
      </c>
      <c r="F800" s="49" t="s">
        <v>234</v>
      </c>
      <c r="G800" s="17">
        <v>42369</v>
      </c>
      <c r="H800" s="49" t="s">
        <v>235</v>
      </c>
      <c r="I800" s="49" t="s">
        <v>236</v>
      </c>
      <c r="J800" s="16" t="s">
        <v>25</v>
      </c>
      <c r="K800" s="49" t="s">
        <v>38</v>
      </c>
      <c r="L800" s="18">
        <v>2208.04</v>
      </c>
      <c r="M800" s="56">
        <v>331.20499999999998</v>
      </c>
      <c r="N800" s="14"/>
    </row>
    <row r="801" spans="1:14" s="15" customFormat="1" ht="48" customHeight="1" x14ac:dyDescent="0.2">
      <c r="A801" s="49" t="s">
        <v>205</v>
      </c>
      <c r="B801" s="49" t="s">
        <v>206</v>
      </c>
      <c r="C801" s="49" t="s">
        <v>163</v>
      </c>
      <c r="D801" s="49" t="s">
        <v>233</v>
      </c>
      <c r="E801" s="49" t="s">
        <v>207</v>
      </c>
      <c r="F801" s="49" t="s">
        <v>234</v>
      </c>
      <c r="G801" s="17">
        <v>42369</v>
      </c>
      <c r="H801" s="49" t="s">
        <v>235</v>
      </c>
      <c r="I801" s="49" t="s">
        <v>236</v>
      </c>
      <c r="J801" s="16" t="s">
        <v>25</v>
      </c>
      <c r="K801" s="49" t="s">
        <v>38</v>
      </c>
      <c r="L801" s="18">
        <v>2208.04</v>
      </c>
      <c r="M801" s="56">
        <v>331.20499999999998</v>
      </c>
      <c r="N801" s="14"/>
    </row>
    <row r="802" spans="1:14" s="15" customFormat="1" ht="48" customHeight="1" x14ac:dyDescent="0.2">
      <c r="A802" s="49" t="s">
        <v>205</v>
      </c>
      <c r="B802" s="49" t="s">
        <v>206</v>
      </c>
      <c r="C802" s="49" t="s">
        <v>163</v>
      </c>
      <c r="D802" s="49" t="s">
        <v>233</v>
      </c>
      <c r="E802" s="49" t="s">
        <v>207</v>
      </c>
      <c r="F802" s="49" t="s">
        <v>234</v>
      </c>
      <c r="G802" s="17">
        <v>42369</v>
      </c>
      <c r="H802" s="49" t="s">
        <v>235</v>
      </c>
      <c r="I802" s="49" t="s">
        <v>236</v>
      </c>
      <c r="J802" s="16" t="s">
        <v>25</v>
      </c>
      <c r="K802" s="49" t="s">
        <v>38</v>
      </c>
      <c r="L802" s="18">
        <v>2208.04</v>
      </c>
      <c r="M802" s="56">
        <v>331.20499999999998</v>
      </c>
      <c r="N802" s="14"/>
    </row>
    <row r="803" spans="1:14" s="15" customFormat="1" ht="48" customHeight="1" x14ac:dyDescent="0.2">
      <c r="A803" s="49" t="s">
        <v>205</v>
      </c>
      <c r="B803" s="49" t="s">
        <v>206</v>
      </c>
      <c r="C803" s="49" t="s">
        <v>163</v>
      </c>
      <c r="D803" s="49" t="s">
        <v>233</v>
      </c>
      <c r="E803" s="49" t="s">
        <v>207</v>
      </c>
      <c r="F803" s="49" t="s">
        <v>234</v>
      </c>
      <c r="G803" s="17">
        <v>42369</v>
      </c>
      <c r="H803" s="49" t="s">
        <v>235</v>
      </c>
      <c r="I803" s="49" t="s">
        <v>236</v>
      </c>
      <c r="J803" s="16" t="s">
        <v>25</v>
      </c>
      <c r="K803" s="49" t="s">
        <v>38</v>
      </c>
      <c r="L803" s="18">
        <v>2208.04</v>
      </c>
      <c r="M803" s="56">
        <v>331.20499999999998</v>
      </c>
      <c r="N803" s="14"/>
    </row>
    <row r="804" spans="1:14" s="15" customFormat="1" ht="48" customHeight="1" x14ac:dyDescent="0.2">
      <c r="A804" s="49" t="s">
        <v>205</v>
      </c>
      <c r="B804" s="49" t="s">
        <v>206</v>
      </c>
      <c r="C804" s="49" t="s">
        <v>163</v>
      </c>
      <c r="D804" s="49" t="s">
        <v>233</v>
      </c>
      <c r="E804" s="49" t="s">
        <v>207</v>
      </c>
      <c r="F804" s="49" t="s">
        <v>234</v>
      </c>
      <c r="G804" s="17">
        <v>42369</v>
      </c>
      <c r="H804" s="49" t="s">
        <v>235</v>
      </c>
      <c r="I804" s="49" t="s">
        <v>236</v>
      </c>
      <c r="J804" s="16" t="s">
        <v>25</v>
      </c>
      <c r="K804" s="49" t="s">
        <v>38</v>
      </c>
      <c r="L804" s="18">
        <v>2208.04</v>
      </c>
      <c r="M804" s="56">
        <v>331.20499999999998</v>
      </c>
      <c r="N804" s="14"/>
    </row>
    <row r="805" spans="1:14" s="15" customFormat="1" ht="48" customHeight="1" x14ac:dyDescent="0.2">
      <c r="A805" s="49" t="s">
        <v>205</v>
      </c>
      <c r="B805" s="49" t="s">
        <v>206</v>
      </c>
      <c r="C805" s="49" t="s">
        <v>163</v>
      </c>
      <c r="D805" s="49" t="s">
        <v>233</v>
      </c>
      <c r="E805" s="49" t="s">
        <v>207</v>
      </c>
      <c r="F805" s="49" t="s">
        <v>234</v>
      </c>
      <c r="G805" s="17">
        <v>42369</v>
      </c>
      <c r="H805" s="49" t="s">
        <v>235</v>
      </c>
      <c r="I805" s="49" t="s">
        <v>236</v>
      </c>
      <c r="J805" s="16" t="s">
        <v>25</v>
      </c>
      <c r="K805" s="49" t="s">
        <v>38</v>
      </c>
      <c r="L805" s="18">
        <v>2208.04</v>
      </c>
      <c r="M805" s="56">
        <v>331.20499999999998</v>
      </c>
      <c r="N805" s="14"/>
    </row>
    <row r="806" spans="1:14" s="15" customFormat="1" ht="48" customHeight="1" x14ac:dyDescent="0.2">
      <c r="A806" s="49" t="s">
        <v>205</v>
      </c>
      <c r="B806" s="49" t="s">
        <v>206</v>
      </c>
      <c r="C806" s="49" t="s">
        <v>163</v>
      </c>
      <c r="D806" s="49" t="s">
        <v>233</v>
      </c>
      <c r="E806" s="49" t="s">
        <v>207</v>
      </c>
      <c r="F806" s="49" t="s">
        <v>234</v>
      </c>
      <c r="G806" s="17">
        <v>42369</v>
      </c>
      <c r="H806" s="49" t="s">
        <v>235</v>
      </c>
      <c r="I806" s="49" t="s">
        <v>236</v>
      </c>
      <c r="J806" s="16" t="s">
        <v>25</v>
      </c>
      <c r="K806" s="49" t="s">
        <v>38</v>
      </c>
      <c r="L806" s="18">
        <v>2208.04</v>
      </c>
      <c r="M806" s="56">
        <v>331.20499999999998</v>
      </c>
      <c r="N806" s="14"/>
    </row>
    <row r="807" spans="1:14" s="15" customFormat="1" ht="48" customHeight="1" x14ac:dyDescent="0.2">
      <c r="A807" s="49" t="s">
        <v>205</v>
      </c>
      <c r="B807" s="49" t="s">
        <v>206</v>
      </c>
      <c r="C807" s="49" t="s">
        <v>163</v>
      </c>
      <c r="D807" s="49" t="s">
        <v>233</v>
      </c>
      <c r="E807" s="49" t="s">
        <v>207</v>
      </c>
      <c r="F807" s="49" t="s">
        <v>234</v>
      </c>
      <c r="G807" s="17">
        <v>42369</v>
      </c>
      <c r="H807" s="49" t="s">
        <v>235</v>
      </c>
      <c r="I807" s="49" t="s">
        <v>236</v>
      </c>
      <c r="J807" s="16" t="s">
        <v>25</v>
      </c>
      <c r="K807" s="49" t="s">
        <v>38</v>
      </c>
      <c r="L807" s="18">
        <v>2208.04</v>
      </c>
      <c r="M807" s="56">
        <v>331.20499999999998</v>
      </c>
      <c r="N807" s="14"/>
    </row>
    <row r="808" spans="1:14" s="15" customFormat="1" ht="48" customHeight="1" x14ac:dyDescent="0.2">
      <c r="A808" s="49" t="s">
        <v>205</v>
      </c>
      <c r="B808" s="49" t="s">
        <v>206</v>
      </c>
      <c r="C808" s="49" t="s">
        <v>163</v>
      </c>
      <c r="D808" s="49" t="s">
        <v>233</v>
      </c>
      <c r="E808" s="49" t="s">
        <v>207</v>
      </c>
      <c r="F808" s="49" t="s">
        <v>234</v>
      </c>
      <c r="G808" s="17">
        <v>42369</v>
      </c>
      <c r="H808" s="49" t="s">
        <v>235</v>
      </c>
      <c r="I808" s="49" t="s">
        <v>236</v>
      </c>
      <c r="J808" s="16" t="s">
        <v>25</v>
      </c>
      <c r="K808" s="49" t="s">
        <v>38</v>
      </c>
      <c r="L808" s="18">
        <v>2208.04</v>
      </c>
      <c r="M808" s="56">
        <v>331.20499999999998</v>
      </c>
      <c r="N808" s="14"/>
    </row>
    <row r="809" spans="1:14" s="15" customFormat="1" ht="48" customHeight="1" x14ac:dyDescent="0.2">
      <c r="A809" s="49" t="s">
        <v>205</v>
      </c>
      <c r="B809" s="49" t="s">
        <v>206</v>
      </c>
      <c r="C809" s="49" t="s">
        <v>163</v>
      </c>
      <c r="D809" s="49" t="s">
        <v>233</v>
      </c>
      <c r="E809" s="49" t="s">
        <v>207</v>
      </c>
      <c r="F809" s="49" t="s">
        <v>234</v>
      </c>
      <c r="G809" s="17">
        <v>42369</v>
      </c>
      <c r="H809" s="49" t="s">
        <v>235</v>
      </c>
      <c r="I809" s="49" t="s">
        <v>236</v>
      </c>
      <c r="J809" s="16" t="s">
        <v>25</v>
      </c>
      <c r="K809" s="49" t="s">
        <v>38</v>
      </c>
      <c r="L809" s="18">
        <v>2208.04</v>
      </c>
      <c r="M809" s="56">
        <v>331.20499999999998</v>
      </c>
      <c r="N809" s="14"/>
    </row>
    <row r="810" spans="1:14" s="15" customFormat="1" ht="48" customHeight="1" x14ac:dyDescent="0.2">
      <c r="A810" s="49" t="s">
        <v>205</v>
      </c>
      <c r="B810" s="49" t="s">
        <v>206</v>
      </c>
      <c r="C810" s="49" t="s">
        <v>163</v>
      </c>
      <c r="D810" s="49" t="s">
        <v>233</v>
      </c>
      <c r="E810" s="49" t="s">
        <v>207</v>
      </c>
      <c r="F810" s="49" t="s">
        <v>234</v>
      </c>
      <c r="G810" s="17">
        <v>42369</v>
      </c>
      <c r="H810" s="49" t="s">
        <v>235</v>
      </c>
      <c r="I810" s="49" t="s">
        <v>236</v>
      </c>
      <c r="J810" s="16" t="s">
        <v>25</v>
      </c>
      <c r="K810" s="49" t="s">
        <v>38</v>
      </c>
      <c r="L810" s="18">
        <v>2208.04</v>
      </c>
      <c r="M810" s="56">
        <v>331.20499999999998</v>
      </c>
      <c r="N810" s="14"/>
    </row>
    <row r="811" spans="1:14" s="15" customFormat="1" ht="48" customHeight="1" x14ac:dyDescent="0.2">
      <c r="A811" s="49" t="s">
        <v>205</v>
      </c>
      <c r="B811" s="49" t="s">
        <v>206</v>
      </c>
      <c r="C811" s="49" t="s">
        <v>163</v>
      </c>
      <c r="D811" s="49" t="s">
        <v>233</v>
      </c>
      <c r="E811" s="49" t="s">
        <v>207</v>
      </c>
      <c r="F811" s="49" t="s">
        <v>234</v>
      </c>
      <c r="G811" s="17">
        <v>42369</v>
      </c>
      <c r="H811" s="49" t="s">
        <v>235</v>
      </c>
      <c r="I811" s="49" t="s">
        <v>236</v>
      </c>
      <c r="J811" s="16" t="s">
        <v>25</v>
      </c>
      <c r="K811" s="49" t="s">
        <v>38</v>
      </c>
      <c r="L811" s="18">
        <v>2208.04</v>
      </c>
      <c r="M811" s="56">
        <v>331.20499999999998</v>
      </c>
      <c r="N811" s="14"/>
    </row>
    <row r="812" spans="1:14" s="15" customFormat="1" ht="48" customHeight="1" x14ac:dyDescent="0.2">
      <c r="A812" s="49" t="s">
        <v>205</v>
      </c>
      <c r="B812" s="49" t="s">
        <v>206</v>
      </c>
      <c r="C812" s="49" t="s">
        <v>163</v>
      </c>
      <c r="D812" s="49" t="s">
        <v>233</v>
      </c>
      <c r="E812" s="49" t="s">
        <v>207</v>
      </c>
      <c r="F812" s="49" t="s">
        <v>234</v>
      </c>
      <c r="G812" s="17">
        <v>42369</v>
      </c>
      <c r="H812" s="49" t="s">
        <v>235</v>
      </c>
      <c r="I812" s="49" t="s">
        <v>236</v>
      </c>
      <c r="J812" s="16" t="s">
        <v>25</v>
      </c>
      <c r="K812" s="49" t="s">
        <v>38</v>
      </c>
      <c r="L812" s="18">
        <v>2208.04</v>
      </c>
      <c r="M812" s="56">
        <v>331.20499999999998</v>
      </c>
      <c r="N812" s="14"/>
    </row>
    <row r="813" spans="1:14" s="15" customFormat="1" ht="48" customHeight="1" x14ac:dyDescent="0.2">
      <c r="A813" s="49" t="s">
        <v>205</v>
      </c>
      <c r="B813" s="49" t="s">
        <v>206</v>
      </c>
      <c r="C813" s="49" t="s">
        <v>163</v>
      </c>
      <c r="D813" s="49" t="s">
        <v>233</v>
      </c>
      <c r="E813" s="49" t="s">
        <v>207</v>
      </c>
      <c r="F813" s="49" t="s">
        <v>234</v>
      </c>
      <c r="G813" s="17">
        <v>42369</v>
      </c>
      <c r="H813" s="49" t="s">
        <v>235</v>
      </c>
      <c r="I813" s="49" t="s">
        <v>236</v>
      </c>
      <c r="J813" s="16" t="s">
        <v>25</v>
      </c>
      <c r="K813" s="49" t="s">
        <v>38</v>
      </c>
      <c r="L813" s="18">
        <v>2208.04</v>
      </c>
      <c r="M813" s="56">
        <v>331.20499999999998</v>
      </c>
      <c r="N813" s="14"/>
    </row>
    <row r="814" spans="1:14" s="15" customFormat="1" ht="48" customHeight="1" x14ac:dyDescent="0.2">
      <c r="A814" s="49" t="s">
        <v>205</v>
      </c>
      <c r="B814" s="49" t="s">
        <v>206</v>
      </c>
      <c r="C814" s="49" t="s">
        <v>163</v>
      </c>
      <c r="D814" s="49" t="s">
        <v>233</v>
      </c>
      <c r="E814" s="49" t="s">
        <v>207</v>
      </c>
      <c r="F814" s="49" t="s">
        <v>234</v>
      </c>
      <c r="G814" s="17">
        <v>42369</v>
      </c>
      <c r="H814" s="49" t="s">
        <v>235</v>
      </c>
      <c r="I814" s="49" t="s">
        <v>236</v>
      </c>
      <c r="J814" s="16" t="s">
        <v>25</v>
      </c>
      <c r="K814" s="49" t="s">
        <v>38</v>
      </c>
      <c r="L814" s="18">
        <v>2208.04</v>
      </c>
      <c r="M814" s="56">
        <v>331.20499999999998</v>
      </c>
      <c r="N814" s="14"/>
    </row>
    <row r="815" spans="1:14" s="15" customFormat="1" ht="48" customHeight="1" x14ac:dyDescent="0.2">
      <c r="A815" s="49" t="s">
        <v>205</v>
      </c>
      <c r="B815" s="49" t="s">
        <v>206</v>
      </c>
      <c r="C815" s="49" t="s">
        <v>163</v>
      </c>
      <c r="D815" s="49" t="s">
        <v>233</v>
      </c>
      <c r="E815" s="49" t="s">
        <v>207</v>
      </c>
      <c r="F815" s="49" t="s">
        <v>234</v>
      </c>
      <c r="G815" s="17">
        <v>42369</v>
      </c>
      <c r="H815" s="49" t="s">
        <v>235</v>
      </c>
      <c r="I815" s="49" t="s">
        <v>236</v>
      </c>
      <c r="J815" s="16" t="s">
        <v>25</v>
      </c>
      <c r="K815" s="49" t="s">
        <v>38</v>
      </c>
      <c r="L815" s="18">
        <v>2208.04</v>
      </c>
      <c r="M815" s="56">
        <v>331.20499999999998</v>
      </c>
      <c r="N815" s="14"/>
    </row>
    <row r="816" spans="1:14" s="15" customFormat="1" ht="48" customHeight="1" x14ac:dyDescent="0.2">
      <c r="A816" s="49" t="s">
        <v>205</v>
      </c>
      <c r="B816" s="49" t="s">
        <v>206</v>
      </c>
      <c r="C816" s="49" t="s">
        <v>163</v>
      </c>
      <c r="D816" s="49" t="s">
        <v>233</v>
      </c>
      <c r="E816" s="49" t="s">
        <v>207</v>
      </c>
      <c r="F816" s="49" t="s">
        <v>234</v>
      </c>
      <c r="G816" s="17">
        <v>42369</v>
      </c>
      <c r="H816" s="49" t="s">
        <v>235</v>
      </c>
      <c r="I816" s="49" t="s">
        <v>236</v>
      </c>
      <c r="J816" s="16" t="s">
        <v>25</v>
      </c>
      <c r="K816" s="49" t="s">
        <v>38</v>
      </c>
      <c r="L816" s="18">
        <v>2208.04</v>
      </c>
      <c r="M816" s="56">
        <v>331.20499999999998</v>
      </c>
      <c r="N816" s="14"/>
    </row>
    <row r="817" spans="1:14" s="15" customFormat="1" ht="48" customHeight="1" x14ac:dyDescent="0.2">
      <c r="A817" s="49" t="s">
        <v>205</v>
      </c>
      <c r="B817" s="49" t="s">
        <v>206</v>
      </c>
      <c r="C817" s="49" t="s">
        <v>163</v>
      </c>
      <c r="D817" s="49" t="s">
        <v>233</v>
      </c>
      <c r="E817" s="49" t="s">
        <v>207</v>
      </c>
      <c r="F817" s="49" t="s">
        <v>234</v>
      </c>
      <c r="G817" s="17">
        <v>42369</v>
      </c>
      <c r="H817" s="49" t="s">
        <v>235</v>
      </c>
      <c r="I817" s="49" t="s">
        <v>236</v>
      </c>
      <c r="J817" s="16" t="s">
        <v>25</v>
      </c>
      <c r="K817" s="49" t="s">
        <v>38</v>
      </c>
      <c r="L817" s="18">
        <v>2208.04</v>
      </c>
      <c r="M817" s="56">
        <v>331.20499999999998</v>
      </c>
      <c r="N817" s="14"/>
    </row>
    <row r="818" spans="1:14" s="15" customFormat="1" ht="48" customHeight="1" x14ac:dyDescent="0.2">
      <c r="A818" s="49" t="s">
        <v>205</v>
      </c>
      <c r="B818" s="49" t="s">
        <v>206</v>
      </c>
      <c r="C818" s="49" t="s">
        <v>163</v>
      </c>
      <c r="D818" s="49" t="s">
        <v>233</v>
      </c>
      <c r="E818" s="49" t="s">
        <v>207</v>
      </c>
      <c r="F818" s="49" t="s">
        <v>234</v>
      </c>
      <c r="G818" s="17">
        <v>42369</v>
      </c>
      <c r="H818" s="49" t="s">
        <v>235</v>
      </c>
      <c r="I818" s="49" t="s">
        <v>236</v>
      </c>
      <c r="J818" s="16" t="s">
        <v>25</v>
      </c>
      <c r="K818" s="49" t="s">
        <v>38</v>
      </c>
      <c r="L818" s="18">
        <v>2208.04</v>
      </c>
      <c r="M818" s="56">
        <v>331.20499999999998</v>
      </c>
      <c r="N818" s="14"/>
    </row>
    <row r="819" spans="1:14" s="15" customFormat="1" ht="48" customHeight="1" x14ac:dyDescent="0.2">
      <c r="A819" s="49" t="s">
        <v>205</v>
      </c>
      <c r="B819" s="49" t="s">
        <v>206</v>
      </c>
      <c r="C819" s="49" t="s">
        <v>163</v>
      </c>
      <c r="D819" s="49" t="s">
        <v>233</v>
      </c>
      <c r="E819" s="49" t="s">
        <v>207</v>
      </c>
      <c r="F819" s="49" t="s">
        <v>234</v>
      </c>
      <c r="G819" s="17">
        <v>42369</v>
      </c>
      <c r="H819" s="49" t="s">
        <v>235</v>
      </c>
      <c r="I819" s="49" t="s">
        <v>236</v>
      </c>
      <c r="J819" s="16" t="s">
        <v>25</v>
      </c>
      <c r="K819" s="49" t="s">
        <v>38</v>
      </c>
      <c r="L819" s="18">
        <v>2208.04</v>
      </c>
      <c r="M819" s="56">
        <v>331.20499999999998</v>
      </c>
      <c r="N819" s="14"/>
    </row>
    <row r="820" spans="1:14" s="15" customFormat="1" ht="48" customHeight="1" x14ac:dyDescent="0.2">
      <c r="A820" s="49" t="s">
        <v>205</v>
      </c>
      <c r="B820" s="49" t="s">
        <v>206</v>
      </c>
      <c r="C820" s="49" t="s">
        <v>163</v>
      </c>
      <c r="D820" s="49" t="s">
        <v>233</v>
      </c>
      <c r="E820" s="49" t="s">
        <v>207</v>
      </c>
      <c r="F820" s="49" t="s">
        <v>234</v>
      </c>
      <c r="G820" s="17">
        <v>42369</v>
      </c>
      <c r="H820" s="49" t="s">
        <v>235</v>
      </c>
      <c r="I820" s="49" t="s">
        <v>236</v>
      </c>
      <c r="J820" s="16" t="s">
        <v>25</v>
      </c>
      <c r="K820" s="49" t="s">
        <v>38</v>
      </c>
      <c r="L820" s="18">
        <v>2208.04</v>
      </c>
      <c r="M820" s="56">
        <v>331.20499999999998</v>
      </c>
      <c r="N820" s="14"/>
    </row>
    <row r="821" spans="1:14" s="15" customFormat="1" ht="48" customHeight="1" x14ac:dyDescent="0.2">
      <c r="A821" s="49" t="s">
        <v>205</v>
      </c>
      <c r="B821" s="49" t="s">
        <v>206</v>
      </c>
      <c r="C821" s="49" t="s">
        <v>163</v>
      </c>
      <c r="D821" s="49" t="s">
        <v>233</v>
      </c>
      <c r="E821" s="49" t="s">
        <v>207</v>
      </c>
      <c r="F821" s="49" t="s">
        <v>234</v>
      </c>
      <c r="G821" s="17">
        <v>42369</v>
      </c>
      <c r="H821" s="49" t="s">
        <v>235</v>
      </c>
      <c r="I821" s="49" t="s">
        <v>236</v>
      </c>
      <c r="J821" s="16" t="s">
        <v>25</v>
      </c>
      <c r="K821" s="49" t="s">
        <v>38</v>
      </c>
      <c r="L821" s="18">
        <v>2208.04</v>
      </c>
      <c r="M821" s="56">
        <v>331.20499999999998</v>
      </c>
      <c r="N821" s="14"/>
    </row>
    <row r="822" spans="1:14" s="15" customFormat="1" ht="48" customHeight="1" x14ac:dyDescent="0.2">
      <c r="A822" s="49" t="s">
        <v>205</v>
      </c>
      <c r="B822" s="49" t="s">
        <v>206</v>
      </c>
      <c r="C822" s="49" t="s">
        <v>163</v>
      </c>
      <c r="D822" s="49" t="s">
        <v>233</v>
      </c>
      <c r="E822" s="49" t="s">
        <v>207</v>
      </c>
      <c r="F822" s="49" t="s">
        <v>234</v>
      </c>
      <c r="G822" s="17">
        <v>42369</v>
      </c>
      <c r="H822" s="49" t="s">
        <v>235</v>
      </c>
      <c r="I822" s="49" t="s">
        <v>236</v>
      </c>
      <c r="J822" s="16" t="s">
        <v>25</v>
      </c>
      <c r="K822" s="49" t="s">
        <v>38</v>
      </c>
      <c r="L822" s="18">
        <v>2208.04</v>
      </c>
      <c r="M822" s="56">
        <v>331.20499999999998</v>
      </c>
      <c r="N822" s="14"/>
    </row>
    <row r="823" spans="1:14" s="15" customFormat="1" ht="48" customHeight="1" x14ac:dyDescent="0.2">
      <c r="A823" s="49" t="s">
        <v>205</v>
      </c>
      <c r="B823" s="49" t="s">
        <v>206</v>
      </c>
      <c r="C823" s="49" t="s">
        <v>163</v>
      </c>
      <c r="D823" s="49" t="s">
        <v>233</v>
      </c>
      <c r="E823" s="49" t="s">
        <v>207</v>
      </c>
      <c r="F823" s="49" t="s">
        <v>234</v>
      </c>
      <c r="G823" s="17">
        <v>42369</v>
      </c>
      <c r="H823" s="49" t="s">
        <v>235</v>
      </c>
      <c r="I823" s="49" t="s">
        <v>236</v>
      </c>
      <c r="J823" s="16" t="s">
        <v>25</v>
      </c>
      <c r="K823" s="49" t="s">
        <v>38</v>
      </c>
      <c r="L823" s="18">
        <v>2208.04</v>
      </c>
      <c r="M823" s="56">
        <v>331.20499999999998</v>
      </c>
      <c r="N823" s="14"/>
    </row>
    <row r="824" spans="1:14" s="15" customFormat="1" ht="48" customHeight="1" x14ac:dyDescent="0.2">
      <c r="A824" s="49" t="s">
        <v>205</v>
      </c>
      <c r="B824" s="49" t="s">
        <v>206</v>
      </c>
      <c r="C824" s="49" t="s">
        <v>163</v>
      </c>
      <c r="D824" s="49" t="s">
        <v>233</v>
      </c>
      <c r="E824" s="49" t="s">
        <v>207</v>
      </c>
      <c r="F824" s="49" t="s">
        <v>234</v>
      </c>
      <c r="G824" s="17">
        <v>42369</v>
      </c>
      <c r="H824" s="49" t="s">
        <v>235</v>
      </c>
      <c r="I824" s="49" t="s">
        <v>236</v>
      </c>
      <c r="J824" s="16" t="s">
        <v>25</v>
      </c>
      <c r="K824" s="49" t="s">
        <v>38</v>
      </c>
      <c r="L824" s="18">
        <v>2208.04</v>
      </c>
      <c r="M824" s="56">
        <v>331.20499999999998</v>
      </c>
      <c r="N824" s="14"/>
    </row>
    <row r="825" spans="1:14" s="15" customFormat="1" ht="48" customHeight="1" x14ac:dyDescent="0.2">
      <c r="A825" s="49" t="s">
        <v>205</v>
      </c>
      <c r="B825" s="49" t="s">
        <v>206</v>
      </c>
      <c r="C825" s="49" t="s">
        <v>163</v>
      </c>
      <c r="D825" s="49" t="s">
        <v>233</v>
      </c>
      <c r="E825" s="49" t="s">
        <v>207</v>
      </c>
      <c r="F825" s="49" t="s">
        <v>234</v>
      </c>
      <c r="G825" s="17">
        <v>42369</v>
      </c>
      <c r="H825" s="49" t="s">
        <v>235</v>
      </c>
      <c r="I825" s="49" t="s">
        <v>236</v>
      </c>
      <c r="J825" s="16" t="s">
        <v>25</v>
      </c>
      <c r="K825" s="49" t="s">
        <v>38</v>
      </c>
      <c r="L825" s="18">
        <v>2208.04</v>
      </c>
      <c r="M825" s="56">
        <v>331.20499999999998</v>
      </c>
      <c r="N825" s="14"/>
    </row>
    <row r="826" spans="1:14" s="15" customFormat="1" ht="48" customHeight="1" x14ac:dyDescent="0.2">
      <c r="A826" s="49" t="s">
        <v>205</v>
      </c>
      <c r="B826" s="49" t="s">
        <v>206</v>
      </c>
      <c r="C826" s="49" t="s">
        <v>163</v>
      </c>
      <c r="D826" s="49" t="s">
        <v>233</v>
      </c>
      <c r="E826" s="49" t="s">
        <v>207</v>
      </c>
      <c r="F826" s="49" t="s">
        <v>234</v>
      </c>
      <c r="G826" s="17">
        <v>42369</v>
      </c>
      <c r="H826" s="49" t="s">
        <v>235</v>
      </c>
      <c r="I826" s="49" t="s">
        <v>236</v>
      </c>
      <c r="J826" s="16" t="s">
        <v>25</v>
      </c>
      <c r="K826" s="49" t="s">
        <v>38</v>
      </c>
      <c r="L826" s="18">
        <v>2208.04</v>
      </c>
      <c r="M826" s="56">
        <v>331.20499999999998</v>
      </c>
      <c r="N826" s="14"/>
    </row>
    <row r="827" spans="1:14" s="15" customFormat="1" ht="48" customHeight="1" x14ac:dyDescent="0.2">
      <c r="A827" s="49" t="s">
        <v>205</v>
      </c>
      <c r="B827" s="49" t="s">
        <v>206</v>
      </c>
      <c r="C827" s="49" t="s">
        <v>163</v>
      </c>
      <c r="D827" s="49" t="s">
        <v>233</v>
      </c>
      <c r="E827" s="49" t="s">
        <v>207</v>
      </c>
      <c r="F827" s="49" t="s">
        <v>234</v>
      </c>
      <c r="G827" s="17">
        <v>42369</v>
      </c>
      <c r="H827" s="49" t="s">
        <v>235</v>
      </c>
      <c r="I827" s="49" t="s">
        <v>236</v>
      </c>
      <c r="J827" s="16" t="s">
        <v>25</v>
      </c>
      <c r="K827" s="49" t="s">
        <v>38</v>
      </c>
      <c r="L827" s="18">
        <v>2208.04</v>
      </c>
      <c r="M827" s="56">
        <v>331.20499999999998</v>
      </c>
      <c r="N827" s="14"/>
    </row>
    <row r="828" spans="1:14" s="15" customFormat="1" ht="48" customHeight="1" x14ac:dyDescent="0.2">
      <c r="A828" s="49" t="s">
        <v>205</v>
      </c>
      <c r="B828" s="49" t="s">
        <v>206</v>
      </c>
      <c r="C828" s="49" t="s">
        <v>163</v>
      </c>
      <c r="D828" s="49" t="s">
        <v>233</v>
      </c>
      <c r="E828" s="49" t="s">
        <v>207</v>
      </c>
      <c r="F828" s="49" t="s">
        <v>234</v>
      </c>
      <c r="G828" s="17">
        <v>42369</v>
      </c>
      <c r="H828" s="49" t="s">
        <v>235</v>
      </c>
      <c r="I828" s="49" t="s">
        <v>236</v>
      </c>
      <c r="J828" s="16" t="s">
        <v>25</v>
      </c>
      <c r="K828" s="49" t="s">
        <v>38</v>
      </c>
      <c r="L828" s="18">
        <v>2208.04</v>
      </c>
      <c r="M828" s="56">
        <v>331.20499999999998</v>
      </c>
      <c r="N828" s="14"/>
    </row>
    <row r="829" spans="1:14" s="15" customFormat="1" ht="48" customHeight="1" x14ac:dyDescent="0.2">
      <c r="A829" s="49" t="s">
        <v>205</v>
      </c>
      <c r="B829" s="49" t="s">
        <v>206</v>
      </c>
      <c r="C829" s="49" t="s">
        <v>163</v>
      </c>
      <c r="D829" s="49" t="s">
        <v>233</v>
      </c>
      <c r="E829" s="49" t="s">
        <v>207</v>
      </c>
      <c r="F829" s="49" t="s">
        <v>234</v>
      </c>
      <c r="G829" s="17">
        <v>42369</v>
      </c>
      <c r="H829" s="49" t="s">
        <v>235</v>
      </c>
      <c r="I829" s="49" t="s">
        <v>236</v>
      </c>
      <c r="J829" s="16" t="s">
        <v>25</v>
      </c>
      <c r="K829" s="49" t="s">
        <v>38</v>
      </c>
      <c r="L829" s="18">
        <v>2208.04</v>
      </c>
      <c r="M829" s="56">
        <v>331.20499999999998</v>
      </c>
      <c r="N829" s="14"/>
    </row>
    <row r="830" spans="1:14" s="15" customFormat="1" ht="48" customHeight="1" x14ac:dyDescent="0.2">
      <c r="A830" s="49" t="s">
        <v>205</v>
      </c>
      <c r="B830" s="49" t="s">
        <v>206</v>
      </c>
      <c r="C830" s="49" t="s">
        <v>163</v>
      </c>
      <c r="D830" s="49" t="s">
        <v>233</v>
      </c>
      <c r="E830" s="49" t="s">
        <v>207</v>
      </c>
      <c r="F830" s="49" t="s">
        <v>234</v>
      </c>
      <c r="G830" s="17">
        <v>42369</v>
      </c>
      <c r="H830" s="49" t="s">
        <v>235</v>
      </c>
      <c r="I830" s="49" t="s">
        <v>236</v>
      </c>
      <c r="J830" s="16" t="s">
        <v>25</v>
      </c>
      <c r="K830" s="49" t="s">
        <v>38</v>
      </c>
      <c r="L830" s="18">
        <v>2208.04</v>
      </c>
      <c r="M830" s="56">
        <v>331.20499999999998</v>
      </c>
      <c r="N830" s="14"/>
    </row>
    <row r="831" spans="1:14" s="15" customFormat="1" ht="48" customHeight="1" x14ac:dyDescent="0.2">
      <c r="A831" s="49" t="s">
        <v>205</v>
      </c>
      <c r="B831" s="49" t="s">
        <v>206</v>
      </c>
      <c r="C831" s="49" t="s">
        <v>163</v>
      </c>
      <c r="D831" s="49" t="s">
        <v>233</v>
      </c>
      <c r="E831" s="49" t="s">
        <v>207</v>
      </c>
      <c r="F831" s="49" t="s">
        <v>234</v>
      </c>
      <c r="G831" s="17">
        <v>42369</v>
      </c>
      <c r="H831" s="49" t="s">
        <v>235</v>
      </c>
      <c r="I831" s="49" t="s">
        <v>236</v>
      </c>
      <c r="J831" s="16" t="s">
        <v>25</v>
      </c>
      <c r="K831" s="49" t="s">
        <v>38</v>
      </c>
      <c r="L831" s="18">
        <v>2208.04</v>
      </c>
      <c r="M831" s="56">
        <v>331.20499999999998</v>
      </c>
      <c r="N831" s="14"/>
    </row>
    <row r="832" spans="1:14" s="15" customFormat="1" ht="48" customHeight="1" x14ac:dyDescent="0.2">
      <c r="A832" s="49" t="s">
        <v>205</v>
      </c>
      <c r="B832" s="49" t="s">
        <v>206</v>
      </c>
      <c r="C832" s="49" t="s">
        <v>163</v>
      </c>
      <c r="D832" s="49" t="s">
        <v>233</v>
      </c>
      <c r="E832" s="49" t="s">
        <v>207</v>
      </c>
      <c r="F832" s="49" t="s">
        <v>234</v>
      </c>
      <c r="G832" s="17">
        <v>42369</v>
      </c>
      <c r="H832" s="49" t="s">
        <v>235</v>
      </c>
      <c r="I832" s="49" t="s">
        <v>236</v>
      </c>
      <c r="J832" s="16" t="s">
        <v>25</v>
      </c>
      <c r="K832" s="49" t="s">
        <v>38</v>
      </c>
      <c r="L832" s="18">
        <v>2208.04</v>
      </c>
      <c r="M832" s="56">
        <v>331.20499999999998</v>
      </c>
      <c r="N832" s="14"/>
    </row>
    <row r="833" spans="1:14" s="15" customFormat="1" ht="48" customHeight="1" x14ac:dyDescent="0.2">
      <c r="A833" s="49" t="s">
        <v>205</v>
      </c>
      <c r="B833" s="49" t="s">
        <v>206</v>
      </c>
      <c r="C833" s="49" t="s">
        <v>163</v>
      </c>
      <c r="D833" s="49" t="s">
        <v>233</v>
      </c>
      <c r="E833" s="49" t="s">
        <v>207</v>
      </c>
      <c r="F833" s="49" t="s">
        <v>234</v>
      </c>
      <c r="G833" s="17">
        <v>42369</v>
      </c>
      <c r="H833" s="49" t="s">
        <v>235</v>
      </c>
      <c r="I833" s="49" t="s">
        <v>236</v>
      </c>
      <c r="J833" s="16" t="s">
        <v>25</v>
      </c>
      <c r="K833" s="49" t="s">
        <v>38</v>
      </c>
      <c r="L833" s="18">
        <v>2208.04</v>
      </c>
      <c r="M833" s="56">
        <v>331.20499999999998</v>
      </c>
      <c r="N833" s="14"/>
    </row>
    <row r="834" spans="1:14" s="15" customFormat="1" ht="48" customHeight="1" x14ac:dyDescent="0.2">
      <c r="A834" s="49" t="s">
        <v>205</v>
      </c>
      <c r="B834" s="49" t="s">
        <v>206</v>
      </c>
      <c r="C834" s="49" t="s">
        <v>163</v>
      </c>
      <c r="D834" s="49" t="s">
        <v>233</v>
      </c>
      <c r="E834" s="49" t="s">
        <v>207</v>
      </c>
      <c r="F834" s="49" t="s">
        <v>234</v>
      </c>
      <c r="G834" s="17">
        <v>42369</v>
      </c>
      <c r="H834" s="49" t="s">
        <v>235</v>
      </c>
      <c r="I834" s="49" t="s">
        <v>236</v>
      </c>
      <c r="J834" s="16" t="s">
        <v>25</v>
      </c>
      <c r="K834" s="49" t="s">
        <v>38</v>
      </c>
      <c r="L834" s="18">
        <v>2208.04</v>
      </c>
      <c r="M834" s="56">
        <v>331.20499999999998</v>
      </c>
      <c r="N834" s="14"/>
    </row>
    <row r="835" spans="1:14" s="15" customFormat="1" ht="48" customHeight="1" x14ac:dyDescent="0.2">
      <c r="A835" s="49" t="s">
        <v>205</v>
      </c>
      <c r="B835" s="49" t="s">
        <v>206</v>
      </c>
      <c r="C835" s="49" t="s">
        <v>163</v>
      </c>
      <c r="D835" s="49" t="s">
        <v>233</v>
      </c>
      <c r="E835" s="49" t="s">
        <v>207</v>
      </c>
      <c r="F835" s="49" t="s">
        <v>234</v>
      </c>
      <c r="G835" s="17">
        <v>42369</v>
      </c>
      <c r="H835" s="49" t="s">
        <v>235</v>
      </c>
      <c r="I835" s="49" t="s">
        <v>236</v>
      </c>
      <c r="J835" s="16" t="s">
        <v>25</v>
      </c>
      <c r="K835" s="49" t="s">
        <v>38</v>
      </c>
      <c r="L835" s="18">
        <v>2208.04</v>
      </c>
      <c r="M835" s="56">
        <v>331.20499999999998</v>
      </c>
      <c r="N835" s="14"/>
    </row>
    <row r="836" spans="1:14" s="15" customFormat="1" ht="48" customHeight="1" x14ac:dyDescent="0.2">
      <c r="A836" s="49" t="s">
        <v>205</v>
      </c>
      <c r="B836" s="49" t="s">
        <v>206</v>
      </c>
      <c r="C836" s="49" t="s">
        <v>163</v>
      </c>
      <c r="D836" s="49" t="s">
        <v>233</v>
      </c>
      <c r="E836" s="49" t="s">
        <v>207</v>
      </c>
      <c r="F836" s="49" t="s">
        <v>234</v>
      </c>
      <c r="G836" s="17">
        <v>42369</v>
      </c>
      <c r="H836" s="49" t="s">
        <v>235</v>
      </c>
      <c r="I836" s="49" t="s">
        <v>236</v>
      </c>
      <c r="J836" s="16" t="s">
        <v>25</v>
      </c>
      <c r="K836" s="49" t="s">
        <v>38</v>
      </c>
      <c r="L836" s="18">
        <v>2208.04</v>
      </c>
      <c r="M836" s="56">
        <v>331.20499999999998</v>
      </c>
      <c r="N836" s="14"/>
    </row>
    <row r="837" spans="1:14" s="15" customFormat="1" ht="48" customHeight="1" x14ac:dyDescent="0.2">
      <c r="A837" s="49" t="s">
        <v>205</v>
      </c>
      <c r="B837" s="49" t="s">
        <v>206</v>
      </c>
      <c r="C837" s="49" t="s">
        <v>163</v>
      </c>
      <c r="D837" s="49" t="s">
        <v>233</v>
      </c>
      <c r="E837" s="49" t="s">
        <v>207</v>
      </c>
      <c r="F837" s="49" t="s">
        <v>234</v>
      </c>
      <c r="G837" s="17">
        <v>42369</v>
      </c>
      <c r="H837" s="49" t="s">
        <v>235</v>
      </c>
      <c r="I837" s="49" t="s">
        <v>236</v>
      </c>
      <c r="J837" s="16" t="s">
        <v>25</v>
      </c>
      <c r="K837" s="49" t="s">
        <v>38</v>
      </c>
      <c r="L837" s="18">
        <v>2208.04</v>
      </c>
      <c r="M837" s="56">
        <v>331.20499999999998</v>
      </c>
      <c r="N837" s="14"/>
    </row>
    <row r="838" spans="1:14" s="15" customFormat="1" ht="48" customHeight="1" x14ac:dyDescent="0.2">
      <c r="A838" s="49" t="s">
        <v>205</v>
      </c>
      <c r="B838" s="49" t="s">
        <v>206</v>
      </c>
      <c r="C838" s="49" t="s">
        <v>163</v>
      </c>
      <c r="D838" s="49" t="s">
        <v>233</v>
      </c>
      <c r="E838" s="49" t="s">
        <v>207</v>
      </c>
      <c r="F838" s="49" t="s">
        <v>234</v>
      </c>
      <c r="G838" s="17">
        <v>42369</v>
      </c>
      <c r="H838" s="49" t="s">
        <v>235</v>
      </c>
      <c r="I838" s="49" t="s">
        <v>236</v>
      </c>
      <c r="J838" s="16" t="s">
        <v>25</v>
      </c>
      <c r="K838" s="49" t="s">
        <v>38</v>
      </c>
      <c r="L838" s="18">
        <v>2208.04</v>
      </c>
      <c r="M838" s="56">
        <v>331.20499999999998</v>
      </c>
      <c r="N838" s="14"/>
    </row>
    <row r="839" spans="1:14" s="15" customFormat="1" ht="48" customHeight="1" x14ac:dyDescent="0.2">
      <c r="A839" s="49" t="s">
        <v>205</v>
      </c>
      <c r="B839" s="49" t="s">
        <v>206</v>
      </c>
      <c r="C839" s="49" t="s">
        <v>163</v>
      </c>
      <c r="D839" s="49" t="s">
        <v>233</v>
      </c>
      <c r="E839" s="49" t="s">
        <v>207</v>
      </c>
      <c r="F839" s="49" t="s">
        <v>234</v>
      </c>
      <c r="G839" s="17">
        <v>42369</v>
      </c>
      <c r="H839" s="49" t="s">
        <v>235</v>
      </c>
      <c r="I839" s="49" t="s">
        <v>236</v>
      </c>
      <c r="J839" s="16" t="s">
        <v>25</v>
      </c>
      <c r="K839" s="49" t="s">
        <v>38</v>
      </c>
      <c r="L839" s="18">
        <v>2208.04</v>
      </c>
      <c r="M839" s="56">
        <v>331.20499999999998</v>
      </c>
      <c r="N839" s="14"/>
    </row>
    <row r="840" spans="1:14" s="15" customFormat="1" ht="48" customHeight="1" x14ac:dyDescent="0.2">
      <c r="A840" s="49" t="s">
        <v>205</v>
      </c>
      <c r="B840" s="49" t="s">
        <v>206</v>
      </c>
      <c r="C840" s="49" t="s">
        <v>163</v>
      </c>
      <c r="D840" s="49" t="s">
        <v>233</v>
      </c>
      <c r="E840" s="49" t="s">
        <v>207</v>
      </c>
      <c r="F840" s="49" t="s">
        <v>234</v>
      </c>
      <c r="G840" s="17">
        <v>42369</v>
      </c>
      <c r="H840" s="49" t="s">
        <v>235</v>
      </c>
      <c r="I840" s="49" t="s">
        <v>236</v>
      </c>
      <c r="J840" s="16" t="s">
        <v>25</v>
      </c>
      <c r="K840" s="49" t="s">
        <v>38</v>
      </c>
      <c r="L840" s="18">
        <v>2208.04</v>
      </c>
      <c r="M840" s="56">
        <v>331.20499999999998</v>
      </c>
      <c r="N840" s="14"/>
    </row>
    <row r="841" spans="1:14" s="15" customFormat="1" ht="48" customHeight="1" x14ac:dyDescent="0.2">
      <c r="A841" s="49" t="s">
        <v>205</v>
      </c>
      <c r="B841" s="49" t="s">
        <v>206</v>
      </c>
      <c r="C841" s="49" t="s">
        <v>163</v>
      </c>
      <c r="D841" s="49" t="s">
        <v>233</v>
      </c>
      <c r="E841" s="49" t="s">
        <v>207</v>
      </c>
      <c r="F841" s="49" t="s">
        <v>234</v>
      </c>
      <c r="G841" s="17">
        <v>42369</v>
      </c>
      <c r="H841" s="49" t="s">
        <v>235</v>
      </c>
      <c r="I841" s="49" t="s">
        <v>236</v>
      </c>
      <c r="J841" s="16" t="s">
        <v>25</v>
      </c>
      <c r="K841" s="49" t="s">
        <v>38</v>
      </c>
      <c r="L841" s="18">
        <v>2208.04</v>
      </c>
      <c r="M841" s="56">
        <v>331.20499999999998</v>
      </c>
      <c r="N841" s="14"/>
    </row>
    <row r="842" spans="1:14" s="15" customFormat="1" ht="48" customHeight="1" x14ac:dyDescent="0.2">
      <c r="A842" s="49" t="s">
        <v>205</v>
      </c>
      <c r="B842" s="49" t="s">
        <v>206</v>
      </c>
      <c r="C842" s="49" t="s">
        <v>163</v>
      </c>
      <c r="D842" s="49" t="s">
        <v>233</v>
      </c>
      <c r="E842" s="49" t="s">
        <v>207</v>
      </c>
      <c r="F842" s="49" t="s">
        <v>234</v>
      </c>
      <c r="G842" s="17">
        <v>42369</v>
      </c>
      <c r="H842" s="49" t="s">
        <v>235</v>
      </c>
      <c r="I842" s="49" t="s">
        <v>236</v>
      </c>
      <c r="J842" s="16" t="s">
        <v>25</v>
      </c>
      <c r="K842" s="49" t="s">
        <v>38</v>
      </c>
      <c r="L842" s="18">
        <v>2208.04</v>
      </c>
      <c r="M842" s="56">
        <v>331.20499999999998</v>
      </c>
      <c r="N842" s="14"/>
    </row>
    <row r="843" spans="1:14" s="15" customFormat="1" ht="48" customHeight="1" x14ac:dyDescent="0.2">
      <c r="A843" s="49" t="s">
        <v>205</v>
      </c>
      <c r="B843" s="49" t="s">
        <v>206</v>
      </c>
      <c r="C843" s="49" t="s">
        <v>163</v>
      </c>
      <c r="D843" s="49" t="s">
        <v>233</v>
      </c>
      <c r="E843" s="49" t="s">
        <v>207</v>
      </c>
      <c r="F843" s="49" t="s">
        <v>234</v>
      </c>
      <c r="G843" s="17">
        <v>42369</v>
      </c>
      <c r="H843" s="49" t="s">
        <v>235</v>
      </c>
      <c r="I843" s="49" t="s">
        <v>236</v>
      </c>
      <c r="J843" s="16" t="s">
        <v>25</v>
      </c>
      <c r="K843" s="49" t="s">
        <v>38</v>
      </c>
      <c r="L843" s="18">
        <v>2208.04</v>
      </c>
      <c r="M843" s="56">
        <v>331.20499999999998</v>
      </c>
      <c r="N843" s="14"/>
    </row>
    <row r="844" spans="1:14" s="15" customFormat="1" ht="48" customHeight="1" x14ac:dyDescent="0.2">
      <c r="A844" s="49" t="s">
        <v>205</v>
      </c>
      <c r="B844" s="49" t="s">
        <v>206</v>
      </c>
      <c r="C844" s="49" t="s">
        <v>163</v>
      </c>
      <c r="D844" s="49" t="s">
        <v>233</v>
      </c>
      <c r="E844" s="49" t="s">
        <v>207</v>
      </c>
      <c r="F844" s="49" t="s">
        <v>234</v>
      </c>
      <c r="G844" s="17">
        <v>42369</v>
      </c>
      <c r="H844" s="49" t="s">
        <v>235</v>
      </c>
      <c r="I844" s="49" t="s">
        <v>236</v>
      </c>
      <c r="J844" s="16" t="s">
        <v>25</v>
      </c>
      <c r="K844" s="49" t="s">
        <v>38</v>
      </c>
      <c r="L844" s="18">
        <v>2208.04</v>
      </c>
      <c r="M844" s="56">
        <v>331.20499999999998</v>
      </c>
      <c r="N844" s="14"/>
    </row>
    <row r="845" spans="1:14" s="15" customFormat="1" ht="48" customHeight="1" x14ac:dyDescent="0.2">
      <c r="A845" s="49" t="s">
        <v>205</v>
      </c>
      <c r="B845" s="49" t="s">
        <v>206</v>
      </c>
      <c r="C845" s="49" t="s">
        <v>163</v>
      </c>
      <c r="D845" s="49" t="s">
        <v>233</v>
      </c>
      <c r="E845" s="49" t="s">
        <v>207</v>
      </c>
      <c r="F845" s="49" t="s">
        <v>234</v>
      </c>
      <c r="G845" s="17">
        <v>42369</v>
      </c>
      <c r="H845" s="49" t="s">
        <v>235</v>
      </c>
      <c r="I845" s="49" t="s">
        <v>236</v>
      </c>
      <c r="J845" s="16" t="s">
        <v>25</v>
      </c>
      <c r="K845" s="49" t="s">
        <v>38</v>
      </c>
      <c r="L845" s="18">
        <v>2208.04</v>
      </c>
      <c r="M845" s="56">
        <v>331.20499999999998</v>
      </c>
      <c r="N845" s="14"/>
    </row>
    <row r="846" spans="1:14" s="15" customFormat="1" ht="48" customHeight="1" x14ac:dyDescent="0.2">
      <c r="A846" s="49" t="s">
        <v>205</v>
      </c>
      <c r="B846" s="49" t="s">
        <v>206</v>
      </c>
      <c r="C846" s="49" t="s">
        <v>163</v>
      </c>
      <c r="D846" s="49" t="s">
        <v>233</v>
      </c>
      <c r="E846" s="49" t="s">
        <v>207</v>
      </c>
      <c r="F846" s="49" t="s">
        <v>234</v>
      </c>
      <c r="G846" s="17">
        <v>42369</v>
      </c>
      <c r="H846" s="49" t="s">
        <v>235</v>
      </c>
      <c r="I846" s="49" t="s">
        <v>236</v>
      </c>
      <c r="J846" s="16" t="s">
        <v>25</v>
      </c>
      <c r="K846" s="49" t="s">
        <v>38</v>
      </c>
      <c r="L846" s="18">
        <v>2208.04</v>
      </c>
      <c r="M846" s="56">
        <v>331.20499999999998</v>
      </c>
      <c r="N846" s="14"/>
    </row>
    <row r="847" spans="1:14" s="15" customFormat="1" ht="48" customHeight="1" x14ac:dyDescent="0.2">
      <c r="A847" s="49" t="s">
        <v>205</v>
      </c>
      <c r="B847" s="49" t="s">
        <v>206</v>
      </c>
      <c r="C847" s="49" t="s">
        <v>163</v>
      </c>
      <c r="D847" s="49" t="s">
        <v>233</v>
      </c>
      <c r="E847" s="49" t="s">
        <v>207</v>
      </c>
      <c r="F847" s="49" t="s">
        <v>234</v>
      </c>
      <c r="G847" s="17">
        <v>42369</v>
      </c>
      <c r="H847" s="49" t="s">
        <v>235</v>
      </c>
      <c r="I847" s="49" t="s">
        <v>236</v>
      </c>
      <c r="J847" s="16" t="s">
        <v>25</v>
      </c>
      <c r="K847" s="49" t="s">
        <v>38</v>
      </c>
      <c r="L847" s="18">
        <v>2208.04</v>
      </c>
      <c r="M847" s="56">
        <v>331.20499999999998</v>
      </c>
      <c r="N847" s="14"/>
    </row>
    <row r="848" spans="1:14" s="15" customFormat="1" ht="48" customHeight="1" x14ac:dyDescent="0.2">
      <c r="A848" s="49" t="s">
        <v>205</v>
      </c>
      <c r="B848" s="49" t="s">
        <v>206</v>
      </c>
      <c r="C848" s="49" t="s">
        <v>163</v>
      </c>
      <c r="D848" s="49" t="s">
        <v>233</v>
      </c>
      <c r="E848" s="49" t="s">
        <v>207</v>
      </c>
      <c r="F848" s="49" t="s">
        <v>234</v>
      </c>
      <c r="G848" s="17">
        <v>42369</v>
      </c>
      <c r="H848" s="49" t="s">
        <v>235</v>
      </c>
      <c r="I848" s="49" t="s">
        <v>236</v>
      </c>
      <c r="J848" s="16" t="s">
        <v>25</v>
      </c>
      <c r="K848" s="49" t="s">
        <v>38</v>
      </c>
      <c r="L848" s="18">
        <v>2208.04</v>
      </c>
      <c r="M848" s="56">
        <v>331.20499999999998</v>
      </c>
      <c r="N848" s="14"/>
    </row>
    <row r="849" spans="1:14" s="15" customFormat="1" ht="48" customHeight="1" x14ac:dyDescent="0.2">
      <c r="A849" s="49" t="s">
        <v>205</v>
      </c>
      <c r="B849" s="49" t="s">
        <v>206</v>
      </c>
      <c r="C849" s="49" t="s">
        <v>163</v>
      </c>
      <c r="D849" s="49" t="s">
        <v>233</v>
      </c>
      <c r="E849" s="49" t="s">
        <v>207</v>
      </c>
      <c r="F849" s="49" t="s">
        <v>234</v>
      </c>
      <c r="G849" s="17">
        <v>42369</v>
      </c>
      <c r="H849" s="49" t="s">
        <v>235</v>
      </c>
      <c r="I849" s="49" t="s">
        <v>236</v>
      </c>
      <c r="J849" s="16" t="s">
        <v>25</v>
      </c>
      <c r="K849" s="49" t="s">
        <v>38</v>
      </c>
      <c r="L849" s="18">
        <v>2208.04</v>
      </c>
      <c r="M849" s="56">
        <v>331.20499999999998</v>
      </c>
      <c r="N849" s="14"/>
    </row>
    <row r="850" spans="1:14" s="15" customFormat="1" ht="48" customHeight="1" x14ac:dyDescent="0.2">
      <c r="A850" s="49" t="s">
        <v>205</v>
      </c>
      <c r="B850" s="49" t="s">
        <v>206</v>
      </c>
      <c r="C850" s="49" t="s">
        <v>163</v>
      </c>
      <c r="D850" s="49" t="s">
        <v>233</v>
      </c>
      <c r="E850" s="49" t="s">
        <v>207</v>
      </c>
      <c r="F850" s="49" t="s">
        <v>234</v>
      </c>
      <c r="G850" s="17">
        <v>42369</v>
      </c>
      <c r="H850" s="49" t="s">
        <v>235</v>
      </c>
      <c r="I850" s="49" t="s">
        <v>236</v>
      </c>
      <c r="J850" s="16" t="s">
        <v>25</v>
      </c>
      <c r="K850" s="49" t="s">
        <v>38</v>
      </c>
      <c r="L850" s="18">
        <v>2208.04</v>
      </c>
      <c r="M850" s="56">
        <v>331.20499999999998</v>
      </c>
      <c r="N850" s="14"/>
    </row>
    <row r="851" spans="1:14" s="15" customFormat="1" ht="48" customHeight="1" x14ac:dyDescent="0.2">
      <c r="A851" s="49" t="s">
        <v>205</v>
      </c>
      <c r="B851" s="49" t="s">
        <v>206</v>
      </c>
      <c r="C851" s="49" t="s">
        <v>163</v>
      </c>
      <c r="D851" s="49" t="s">
        <v>233</v>
      </c>
      <c r="E851" s="49" t="s">
        <v>207</v>
      </c>
      <c r="F851" s="49" t="s">
        <v>234</v>
      </c>
      <c r="G851" s="17">
        <v>42369</v>
      </c>
      <c r="H851" s="49" t="s">
        <v>235</v>
      </c>
      <c r="I851" s="49" t="s">
        <v>236</v>
      </c>
      <c r="J851" s="16" t="s">
        <v>25</v>
      </c>
      <c r="K851" s="49" t="s">
        <v>38</v>
      </c>
      <c r="L851" s="18">
        <v>2208.04</v>
      </c>
      <c r="M851" s="56">
        <v>331.20499999999998</v>
      </c>
      <c r="N851" s="14"/>
    </row>
    <row r="852" spans="1:14" s="15" customFormat="1" ht="48" customHeight="1" x14ac:dyDescent="0.2">
      <c r="A852" s="49" t="s">
        <v>205</v>
      </c>
      <c r="B852" s="49" t="s">
        <v>206</v>
      </c>
      <c r="C852" s="49" t="s">
        <v>163</v>
      </c>
      <c r="D852" s="49" t="s">
        <v>233</v>
      </c>
      <c r="E852" s="49" t="s">
        <v>207</v>
      </c>
      <c r="F852" s="49" t="s">
        <v>234</v>
      </c>
      <c r="G852" s="17">
        <v>42369</v>
      </c>
      <c r="H852" s="49" t="s">
        <v>235</v>
      </c>
      <c r="I852" s="49" t="s">
        <v>236</v>
      </c>
      <c r="J852" s="16" t="s">
        <v>25</v>
      </c>
      <c r="K852" s="49" t="s">
        <v>38</v>
      </c>
      <c r="L852" s="18">
        <v>2208.04</v>
      </c>
      <c r="M852" s="56">
        <v>331.20499999999998</v>
      </c>
      <c r="N852" s="14"/>
    </row>
    <row r="853" spans="1:14" s="15" customFormat="1" ht="48" customHeight="1" x14ac:dyDescent="0.2">
      <c r="A853" s="49" t="s">
        <v>205</v>
      </c>
      <c r="B853" s="49" t="s">
        <v>206</v>
      </c>
      <c r="C853" s="49" t="s">
        <v>163</v>
      </c>
      <c r="D853" s="49" t="s">
        <v>233</v>
      </c>
      <c r="E853" s="49" t="s">
        <v>207</v>
      </c>
      <c r="F853" s="49" t="s">
        <v>234</v>
      </c>
      <c r="G853" s="17">
        <v>42369</v>
      </c>
      <c r="H853" s="49" t="s">
        <v>235</v>
      </c>
      <c r="I853" s="49" t="s">
        <v>236</v>
      </c>
      <c r="J853" s="16" t="s">
        <v>25</v>
      </c>
      <c r="K853" s="49" t="s">
        <v>38</v>
      </c>
      <c r="L853" s="18">
        <v>2208.04</v>
      </c>
      <c r="M853" s="56">
        <v>331.20499999999998</v>
      </c>
      <c r="N853" s="14"/>
    </row>
    <row r="854" spans="1:14" s="15" customFormat="1" ht="48" customHeight="1" x14ac:dyDescent="0.2">
      <c r="A854" s="49" t="s">
        <v>205</v>
      </c>
      <c r="B854" s="49" t="s">
        <v>206</v>
      </c>
      <c r="C854" s="49" t="s">
        <v>163</v>
      </c>
      <c r="D854" s="49" t="s">
        <v>233</v>
      </c>
      <c r="E854" s="49" t="s">
        <v>207</v>
      </c>
      <c r="F854" s="49" t="s">
        <v>234</v>
      </c>
      <c r="G854" s="17">
        <v>42369</v>
      </c>
      <c r="H854" s="49" t="s">
        <v>235</v>
      </c>
      <c r="I854" s="49" t="s">
        <v>236</v>
      </c>
      <c r="J854" s="16" t="s">
        <v>25</v>
      </c>
      <c r="K854" s="49" t="s">
        <v>38</v>
      </c>
      <c r="L854" s="18">
        <v>2208.04</v>
      </c>
      <c r="M854" s="56">
        <v>331.20499999999998</v>
      </c>
      <c r="N854" s="14"/>
    </row>
    <row r="855" spans="1:14" s="15" customFormat="1" ht="48" customHeight="1" x14ac:dyDescent="0.2">
      <c r="A855" s="49" t="s">
        <v>205</v>
      </c>
      <c r="B855" s="49" t="s">
        <v>206</v>
      </c>
      <c r="C855" s="49" t="s">
        <v>163</v>
      </c>
      <c r="D855" s="49" t="s">
        <v>233</v>
      </c>
      <c r="E855" s="49" t="s">
        <v>207</v>
      </c>
      <c r="F855" s="49" t="s">
        <v>234</v>
      </c>
      <c r="G855" s="17">
        <v>42369</v>
      </c>
      <c r="H855" s="49" t="s">
        <v>235</v>
      </c>
      <c r="I855" s="49" t="s">
        <v>236</v>
      </c>
      <c r="J855" s="16" t="s">
        <v>25</v>
      </c>
      <c r="K855" s="49" t="s">
        <v>38</v>
      </c>
      <c r="L855" s="18">
        <v>2208.04</v>
      </c>
      <c r="M855" s="56">
        <v>331.20499999999998</v>
      </c>
      <c r="N855" s="14"/>
    </row>
    <row r="856" spans="1:14" s="15" customFormat="1" ht="48" customHeight="1" x14ac:dyDescent="0.2">
      <c r="A856" s="49" t="s">
        <v>205</v>
      </c>
      <c r="B856" s="49" t="s">
        <v>206</v>
      </c>
      <c r="C856" s="49" t="s">
        <v>163</v>
      </c>
      <c r="D856" s="49" t="s">
        <v>233</v>
      </c>
      <c r="E856" s="49" t="s">
        <v>207</v>
      </c>
      <c r="F856" s="49" t="s">
        <v>234</v>
      </c>
      <c r="G856" s="17">
        <v>42369</v>
      </c>
      <c r="H856" s="49" t="s">
        <v>235</v>
      </c>
      <c r="I856" s="49" t="s">
        <v>236</v>
      </c>
      <c r="J856" s="16" t="s">
        <v>25</v>
      </c>
      <c r="K856" s="49" t="s">
        <v>38</v>
      </c>
      <c r="L856" s="18">
        <v>2208.04</v>
      </c>
      <c r="M856" s="56">
        <v>331.20499999999998</v>
      </c>
      <c r="N856" s="14"/>
    </row>
    <row r="857" spans="1:14" s="15" customFormat="1" ht="48" customHeight="1" x14ac:dyDescent="0.2">
      <c r="A857" s="49" t="s">
        <v>205</v>
      </c>
      <c r="B857" s="49" t="s">
        <v>206</v>
      </c>
      <c r="C857" s="49" t="s">
        <v>163</v>
      </c>
      <c r="D857" s="49" t="s">
        <v>233</v>
      </c>
      <c r="E857" s="49" t="s">
        <v>207</v>
      </c>
      <c r="F857" s="49" t="s">
        <v>234</v>
      </c>
      <c r="G857" s="17">
        <v>42369</v>
      </c>
      <c r="H857" s="49" t="s">
        <v>235</v>
      </c>
      <c r="I857" s="49" t="s">
        <v>236</v>
      </c>
      <c r="J857" s="16" t="s">
        <v>25</v>
      </c>
      <c r="K857" s="49" t="s">
        <v>38</v>
      </c>
      <c r="L857" s="18">
        <v>2208.04</v>
      </c>
      <c r="M857" s="56">
        <v>331.20499999999998</v>
      </c>
      <c r="N857" s="14"/>
    </row>
    <row r="858" spans="1:14" s="15" customFormat="1" ht="48" customHeight="1" x14ac:dyDescent="0.2">
      <c r="A858" s="49" t="s">
        <v>205</v>
      </c>
      <c r="B858" s="49" t="s">
        <v>206</v>
      </c>
      <c r="C858" s="49" t="s">
        <v>163</v>
      </c>
      <c r="D858" s="49" t="s">
        <v>233</v>
      </c>
      <c r="E858" s="49" t="s">
        <v>207</v>
      </c>
      <c r="F858" s="49" t="s">
        <v>234</v>
      </c>
      <c r="G858" s="17">
        <v>42369</v>
      </c>
      <c r="H858" s="49" t="s">
        <v>235</v>
      </c>
      <c r="I858" s="49" t="s">
        <v>236</v>
      </c>
      <c r="J858" s="16" t="s">
        <v>25</v>
      </c>
      <c r="K858" s="49" t="s">
        <v>38</v>
      </c>
      <c r="L858" s="18">
        <v>2208.04</v>
      </c>
      <c r="M858" s="56">
        <v>331.20499999999998</v>
      </c>
      <c r="N858" s="14"/>
    </row>
    <row r="859" spans="1:14" s="15" customFormat="1" ht="48" customHeight="1" x14ac:dyDescent="0.2">
      <c r="A859" s="49" t="s">
        <v>205</v>
      </c>
      <c r="B859" s="49" t="s">
        <v>206</v>
      </c>
      <c r="C859" s="49" t="s">
        <v>163</v>
      </c>
      <c r="D859" s="49" t="s">
        <v>233</v>
      </c>
      <c r="E859" s="49" t="s">
        <v>207</v>
      </c>
      <c r="F859" s="49" t="s">
        <v>234</v>
      </c>
      <c r="G859" s="17">
        <v>42369</v>
      </c>
      <c r="H859" s="49" t="s">
        <v>235</v>
      </c>
      <c r="I859" s="49" t="s">
        <v>236</v>
      </c>
      <c r="J859" s="16" t="s">
        <v>25</v>
      </c>
      <c r="K859" s="49" t="s">
        <v>38</v>
      </c>
      <c r="L859" s="18">
        <v>2208.04</v>
      </c>
      <c r="M859" s="56">
        <v>331.20499999999998</v>
      </c>
      <c r="N859" s="14"/>
    </row>
    <row r="860" spans="1:14" s="15" customFormat="1" ht="48" customHeight="1" x14ac:dyDescent="0.2">
      <c r="A860" s="49" t="s">
        <v>205</v>
      </c>
      <c r="B860" s="49" t="s">
        <v>206</v>
      </c>
      <c r="C860" s="49" t="s">
        <v>163</v>
      </c>
      <c r="D860" s="49" t="s">
        <v>233</v>
      </c>
      <c r="E860" s="49" t="s">
        <v>207</v>
      </c>
      <c r="F860" s="49" t="s">
        <v>234</v>
      </c>
      <c r="G860" s="17">
        <v>42369</v>
      </c>
      <c r="H860" s="49" t="s">
        <v>235</v>
      </c>
      <c r="I860" s="49" t="s">
        <v>236</v>
      </c>
      <c r="J860" s="16" t="s">
        <v>25</v>
      </c>
      <c r="K860" s="49" t="s">
        <v>38</v>
      </c>
      <c r="L860" s="18">
        <v>2208.04</v>
      </c>
      <c r="M860" s="56">
        <v>331.20499999999998</v>
      </c>
      <c r="N860" s="14"/>
    </row>
    <row r="861" spans="1:14" s="15" customFormat="1" ht="48" customHeight="1" x14ac:dyDescent="0.2">
      <c r="A861" s="49" t="s">
        <v>205</v>
      </c>
      <c r="B861" s="49" t="s">
        <v>206</v>
      </c>
      <c r="C861" s="49" t="s">
        <v>163</v>
      </c>
      <c r="D861" s="49" t="s">
        <v>233</v>
      </c>
      <c r="E861" s="49" t="s">
        <v>207</v>
      </c>
      <c r="F861" s="49" t="s">
        <v>234</v>
      </c>
      <c r="G861" s="17">
        <v>42369</v>
      </c>
      <c r="H861" s="49" t="s">
        <v>235</v>
      </c>
      <c r="I861" s="49" t="s">
        <v>236</v>
      </c>
      <c r="J861" s="16" t="s">
        <v>25</v>
      </c>
      <c r="K861" s="49" t="s">
        <v>38</v>
      </c>
      <c r="L861" s="18">
        <v>2208.04</v>
      </c>
      <c r="M861" s="56">
        <v>331.20499999999998</v>
      </c>
      <c r="N861" s="14"/>
    </row>
    <row r="862" spans="1:14" s="15" customFormat="1" ht="48" customHeight="1" x14ac:dyDescent="0.2">
      <c r="A862" s="49" t="s">
        <v>205</v>
      </c>
      <c r="B862" s="49" t="s">
        <v>206</v>
      </c>
      <c r="C862" s="49" t="s">
        <v>163</v>
      </c>
      <c r="D862" s="49" t="s">
        <v>233</v>
      </c>
      <c r="E862" s="49" t="s">
        <v>207</v>
      </c>
      <c r="F862" s="49" t="s">
        <v>234</v>
      </c>
      <c r="G862" s="17">
        <v>42369</v>
      </c>
      <c r="H862" s="49" t="s">
        <v>235</v>
      </c>
      <c r="I862" s="49" t="s">
        <v>236</v>
      </c>
      <c r="J862" s="16" t="s">
        <v>25</v>
      </c>
      <c r="K862" s="49" t="s">
        <v>38</v>
      </c>
      <c r="L862" s="18">
        <v>2208.04</v>
      </c>
      <c r="M862" s="56">
        <v>331.20499999999998</v>
      </c>
      <c r="N862" s="14"/>
    </row>
    <row r="863" spans="1:14" s="15" customFormat="1" ht="48" customHeight="1" x14ac:dyDescent="0.2">
      <c r="A863" s="49" t="s">
        <v>205</v>
      </c>
      <c r="B863" s="49" t="s">
        <v>206</v>
      </c>
      <c r="C863" s="49" t="s">
        <v>163</v>
      </c>
      <c r="D863" s="49" t="s">
        <v>233</v>
      </c>
      <c r="E863" s="49" t="s">
        <v>207</v>
      </c>
      <c r="F863" s="49" t="s">
        <v>234</v>
      </c>
      <c r="G863" s="17">
        <v>42369</v>
      </c>
      <c r="H863" s="49" t="s">
        <v>235</v>
      </c>
      <c r="I863" s="49" t="s">
        <v>236</v>
      </c>
      <c r="J863" s="16" t="s">
        <v>25</v>
      </c>
      <c r="K863" s="49" t="s">
        <v>38</v>
      </c>
      <c r="L863" s="18">
        <v>2208.04</v>
      </c>
      <c r="M863" s="56">
        <v>331.20499999999998</v>
      </c>
      <c r="N863" s="14"/>
    </row>
    <row r="864" spans="1:14" s="15" customFormat="1" ht="48" customHeight="1" x14ac:dyDescent="0.2">
      <c r="A864" s="49" t="s">
        <v>205</v>
      </c>
      <c r="B864" s="49" t="s">
        <v>206</v>
      </c>
      <c r="C864" s="49" t="s">
        <v>163</v>
      </c>
      <c r="D864" s="49" t="s">
        <v>233</v>
      </c>
      <c r="E864" s="49" t="s">
        <v>207</v>
      </c>
      <c r="F864" s="49" t="s">
        <v>234</v>
      </c>
      <c r="G864" s="17">
        <v>42369</v>
      </c>
      <c r="H864" s="49" t="s">
        <v>235</v>
      </c>
      <c r="I864" s="49" t="s">
        <v>236</v>
      </c>
      <c r="J864" s="16" t="s">
        <v>25</v>
      </c>
      <c r="K864" s="49" t="s">
        <v>38</v>
      </c>
      <c r="L864" s="18">
        <v>2208.04</v>
      </c>
      <c r="M864" s="56">
        <v>331.20499999999998</v>
      </c>
      <c r="N864" s="14"/>
    </row>
    <row r="865" spans="1:14" s="15" customFormat="1" ht="48" customHeight="1" x14ac:dyDescent="0.2">
      <c r="A865" s="49" t="s">
        <v>205</v>
      </c>
      <c r="B865" s="49" t="s">
        <v>206</v>
      </c>
      <c r="C865" s="49" t="s">
        <v>163</v>
      </c>
      <c r="D865" s="49" t="s">
        <v>233</v>
      </c>
      <c r="E865" s="49" t="s">
        <v>207</v>
      </c>
      <c r="F865" s="49" t="s">
        <v>234</v>
      </c>
      <c r="G865" s="17">
        <v>42369</v>
      </c>
      <c r="H865" s="49" t="s">
        <v>235</v>
      </c>
      <c r="I865" s="49" t="s">
        <v>236</v>
      </c>
      <c r="J865" s="16" t="s">
        <v>25</v>
      </c>
      <c r="K865" s="49" t="s">
        <v>38</v>
      </c>
      <c r="L865" s="18">
        <v>2208.04</v>
      </c>
      <c r="M865" s="56">
        <v>331.20499999999998</v>
      </c>
      <c r="N865" s="14"/>
    </row>
    <row r="866" spans="1:14" s="15" customFormat="1" ht="48" customHeight="1" x14ac:dyDescent="0.2">
      <c r="A866" s="49" t="s">
        <v>205</v>
      </c>
      <c r="B866" s="49" t="s">
        <v>206</v>
      </c>
      <c r="C866" s="49" t="s">
        <v>163</v>
      </c>
      <c r="D866" s="49" t="s">
        <v>233</v>
      </c>
      <c r="E866" s="49" t="s">
        <v>207</v>
      </c>
      <c r="F866" s="49" t="s">
        <v>234</v>
      </c>
      <c r="G866" s="17">
        <v>42369</v>
      </c>
      <c r="H866" s="49" t="s">
        <v>235</v>
      </c>
      <c r="I866" s="49" t="s">
        <v>236</v>
      </c>
      <c r="J866" s="16" t="s">
        <v>25</v>
      </c>
      <c r="K866" s="49" t="s">
        <v>38</v>
      </c>
      <c r="L866" s="18">
        <v>2208.04</v>
      </c>
      <c r="M866" s="56">
        <v>331.20499999999998</v>
      </c>
      <c r="N866" s="14"/>
    </row>
    <row r="867" spans="1:14" s="15" customFormat="1" ht="48" customHeight="1" x14ac:dyDescent="0.2">
      <c r="A867" s="49" t="s">
        <v>205</v>
      </c>
      <c r="B867" s="49" t="s">
        <v>206</v>
      </c>
      <c r="C867" s="49" t="s">
        <v>163</v>
      </c>
      <c r="D867" s="49" t="s">
        <v>233</v>
      </c>
      <c r="E867" s="49" t="s">
        <v>207</v>
      </c>
      <c r="F867" s="49" t="s">
        <v>234</v>
      </c>
      <c r="G867" s="17">
        <v>42369</v>
      </c>
      <c r="H867" s="49" t="s">
        <v>235</v>
      </c>
      <c r="I867" s="49" t="s">
        <v>236</v>
      </c>
      <c r="J867" s="16" t="s">
        <v>25</v>
      </c>
      <c r="K867" s="49" t="s">
        <v>38</v>
      </c>
      <c r="L867" s="18">
        <v>2208.04</v>
      </c>
      <c r="M867" s="56">
        <v>331.20499999999998</v>
      </c>
      <c r="N867" s="14"/>
    </row>
    <row r="868" spans="1:14" s="15" customFormat="1" ht="48" customHeight="1" x14ac:dyDescent="0.2">
      <c r="A868" s="49" t="s">
        <v>205</v>
      </c>
      <c r="B868" s="49" t="s">
        <v>206</v>
      </c>
      <c r="C868" s="49" t="s">
        <v>163</v>
      </c>
      <c r="D868" s="49" t="s">
        <v>233</v>
      </c>
      <c r="E868" s="49" t="s">
        <v>207</v>
      </c>
      <c r="F868" s="49" t="s">
        <v>234</v>
      </c>
      <c r="G868" s="17">
        <v>42369</v>
      </c>
      <c r="H868" s="49" t="s">
        <v>235</v>
      </c>
      <c r="I868" s="49" t="s">
        <v>236</v>
      </c>
      <c r="J868" s="16" t="s">
        <v>25</v>
      </c>
      <c r="K868" s="49" t="s">
        <v>38</v>
      </c>
      <c r="L868" s="18">
        <v>2208.04</v>
      </c>
      <c r="M868" s="56">
        <v>331.20499999999998</v>
      </c>
      <c r="N868" s="14"/>
    </row>
    <row r="869" spans="1:14" s="15" customFormat="1" ht="48" customHeight="1" x14ac:dyDescent="0.2">
      <c r="A869" s="49" t="s">
        <v>205</v>
      </c>
      <c r="B869" s="49" t="s">
        <v>206</v>
      </c>
      <c r="C869" s="49" t="s">
        <v>163</v>
      </c>
      <c r="D869" s="49" t="s">
        <v>233</v>
      </c>
      <c r="E869" s="49" t="s">
        <v>207</v>
      </c>
      <c r="F869" s="49" t="s">
        <v>234</v>
      </c>
      <c r="G869" s="17">
        <v>42369</v>
      </c>
      <c r="H869" s="49" t="s">
        <v>235</v>
      </c>
      <c r="I869" s="49" t="s">
        <v>236</v>
      </c>
      <c r="J869" s="16" t="s">
        <v>25</v>
      </c>
      <c r="K869" s="49" t="s">
        <v>38</v>
      </c>
      <c r="L869" s="18">
        <v>2208.04</v>
      </c>
      <c r="M869" s="56">
        <v>331.20499999999998</v>
      </c>
      <c r="N869" s="14"/>
    </row>
    <row r="870" spans="1:14" s="15" customFormat="1" ht="48" customHeight="1" x14ac:dyDescent="0.2">
      <c r="A870" s="49" t="s">
        <v>205</v>
      </c>
      <c r="B870" s="49" t="s">
        <v>206</v>
      </c>
      <c r="C870" s="49" t="s">
        <v>163</v>
      </c>
      <c r="D870" s="49" t="s">
        <v>233</v>
      </c>
      <c r="E870" s="49" t="s">
        <v>207</v>
      </c>
      <c r="F870" s="49" t="s">
        <v>234</v>
      </c>
      <c r="G870" s="17">
        <v>42369</v>
      </c>
      <c r="H870" s="49" t="s">
        <v>235</v>
      </c>
      <c r="I870" s="49" t="s">
        <v>236</v>
      </c>
      <c r="J870" s="16" t="s">
        <v>25</v>
      </c>
      <c r="K870" s="49" t="s">
        <v>38</v>
      </c>
      <c r="L870" s="18">
        <v>2208.04</v>
      </c>
      <c r="M870" s="56">
        <v>331.20499999999998</v>
      </c>
      <c r="N870" s="14"/>
    </row>
    <row r="871" spans="1:14" s="15" customFormat="1" ht="48" customHeight="1" x14ac:dyDescent="0.2">
      <c r="A871" s="49" t="s">
        <v>205</v>
      </c>
      <c r="B871" s="49" t="s">
        <v>206</v>
      </c>
      <c r="C871" s="49" t="s">
        <v>163</v>
      </c>
      <c r="D871" s="49" t="s">
        <v>233</v>
      </c>
      <c r="E871" s="49" t="s">
        <v>207</v>
      </c>
      <c r="F871" s="49" t="s">
        <v>234</v>
      </c>
      <c r="G871" s="17">
        <v>42369</v>
      </c>
      <c r="H871" s="49" t="s">
        <v>235</v>
      </c>
      <c r="I871" s="49" t="s">
        <v>236</v>
      </c>
      <c r="J871" s="16" t="s">
        <v>25</v>
      </c>
      <c r="K871" s="49" t="s">
        <v>38</v>
      </c>
      <c r="L871" s="18">
        <v>2208.04</v>
      </c>
      <c r="M871" s="56">
        <v>331.20499999999998</v>
      </c>
      <c r="N871" s="14"/>
    </row>
    <row r="872" spans="1:14" s="15" customFormat="1" ht="48" customHeight="1" x14ac:dyDescent="0.2">
      <c r="A872" s="49" t="s">
        <v>205</v>
      </c>
      <c r="B872" s="49" t="s">
        <v>206</v>
      </c>
      <c r="C872" s="49" t="s">
        <v>163</v>
      </c>
      <c r="D872" s="49" t="s">
        <v>233</v>
      </c>
      <c r="E872" s="49" t="s">
        <v>207</v>
      </c>
      <c r="F872" s="49" t="s">
        <v>234</v>
      </c>
      <c r="G872" s="17">
        <v>42369</v>
      </c>
      <c r="H872" s="49" t="s">
        <v>235</v>
      </c>
      <c r="I872" s="49" t="s">
        <v>236</v>
      </c>
      <c r="J872" s="16" t="s">
        <v>25</v>
      </c>
      <c r="K872" s="49" t="s">
        <v>38</v>
      </c>
      <c r="L872" s="18">
        <v>2208.04</v>
      </c>
      <c r="M872" s="56">
        <v>331.20499999999998</v>
      </c>
      <c r="N872" s="14"/>
    </row>
    <row r="873" spans="1:14" s="15" customFormat="1" ht="48" customHeight="1" x14ac:dyDescent="0.2">
      <c r="A873" s="49" t="s">
        <v>205</v>
      </c>
      <c r="B873" s="49" t="s">
        <v>206</v>
      </c>
      <c r="C873" s="49" t="s">
        <v>163</v>
      </c>
      <c r="D873" s="49" t="s">
        <v>233</v>
      </c>
      <c r="E873" s="49" t="s">
        <v>207</v>
      </c>
      <c r="F873" s="49" t="s">
        <v>234</v>
      </c>
      <c r="G873" s="17">
        <v>42369</v>
      </c>
      <c r="H873" s="49" t="s">
        <v>235</v>
      </c>
      <c r="I873" s="49" t="s">
        <v>236</v>
      </c>
      <c r="J873" s="16" t="s">
        <v>25</v>
      </c>
      <c r="K873" s="49" t="s">
        <v>38</v>
      </c>
      <c r="L873" s="18">
        <v>2208.04</v>
      </c>
      <c r="M873" s="56">
        <v>331.20499999999998</v>
      </c>
      <c r="N873" s="14"/>
    </row>
    <row r="874" spans="1:14" s="15" customFormat="1" ht="48" customHeight="1" x14ac:dyDescent="0.2">
      <c r="A874" s="49" t="s">
        <v>205</v>
      </c>
      <c r="B874" s="49" t="s">
        <v>206</v>
      </c>
      <c r="C874" s="49" t="s">
        <v>163</v>
      </c>
      <c r="D874" s="49" t="s">
        <v>233</v>
      </c>
      <c r="E874" s="49" t="s">
        <v>207</v>
      </c>
      <c r="F874" s="49" t="s">
        <v>234</v>
      </c>
      <c r="G874" s="17">
        <v>42369</v>
      </c>
      <c r="H874" s="49" t="s">
        <v>235</v>
      </c>
      <c r="I874" s="49" t="s">
        <v>236</v>
      </c>
      <c r="J874" s="16" t="s">
        <v>25</v>
      </c>
      <c r="K874" s="49" t="s">
        <v>38</v>
      </c>
      <c r="L874" s="18">
        <v>2208.04</v>
      </c>
      <c r="M874" s="56">
        <v>331.20499999999998</v>
      </c>
      <c r="N874" s="14"/>
    </row>
    <row r="875" spans="1:14" s="15" customFormat="1" ht="48" customHeight="1" x14ac:dyDescent="0.2">
      <c r="A875" s="49" t="s">
        <v>205</v>
      </c>
      <c r="B875" s="49" t="s">
        <v>206</v>
      </c>
      <c r="C875" s="49" t="s">
        <v>163</v>
      </c>
      <c r="D875" s="49" t="s">
        <v>233</v>
      </c>
      <c r="E875" s="49" t="s">
        <v>207</v>
      </c>
      <c r="F875" s="49" t="s">
        <v>234</v>
      </c>
      <c r="G875" s="17">
        <v>42369</v>
      </c>
      <c r="H875" s="49" t="s">
        <v>235</v>
      </c>
      <c r="I875" s="49" t="s">
        <v>236</v>
      </c>
      <c r="J875" s="16" t="s">
        <v>25</v>
      </c>
      <c r="K875" s="49" t="s">
        <v>38</v>
      </c>
      <c r="L875" s="18">
        <v>2208.04</v>
      </c>
      <c r="M875" s="56">
        <v>331.20499999999998</v>
      </c>
      <c r="N875" s="14"/>
    </row>
    <row r="876" spans="1:14" s="15" customFormat="1" ht="48" customHeight="1" x14ac:dyDescent="0.2">
      <c r="A876" s="49" t="s">
        <v>205</v>
      </c>
      <c r="B876" s="49" t="s">
        <v>206</v>
      </c>
      <c r="C876" s="49" t="s">
        <v>163</v>
      </c>
      <c r="D876" s="49" t="s">
        <v>233</v>
      </c>
      <c r="E876" s="49" t="s">
        <v>207</v>
      </c>
      <c r="F876" s="49" t="s">
        <v>234</v>
      </c>
      <c r="G876" s="17">
        <v>42369</v>
      </c>
      <c r="H876" s="49" t="s">
        <v>235</v>
      </c>
      <c r="I876" s="49" t="s">
        <v>236</v>
      </c>
      <c r="J876" s="16" t="s">
        <v>25</v>
      </c>
      <c r="K876" s="49" t="s">
        <v>38</v>
      </c>
      <c r="L876" s="18">
        <v>2208.04</v>
      </c>
      <c r="M876" s="56">
        <v>331.20499999999998</v>
      </c>
      <c r="N876" s="14"/>
    </row>
    <row r="877" spans="1:14" s="15" customFormat="1" ht="48" customHeight="1" x14ac:dyDescent="0.2">
      <c r="A877" s="49" t="s">
        <v>205</v>
      </c>
      <c r="B877" s="49" t="s">
        <v>206</v>
      </c>
      <c r="C877" s="49" t="s">
        <v>163</v>
      </c>
      <c r="D877" s="49" t="s">
        <v>233</v>
      </c>
      <c r="E877" s="49" t="s">
        <v>207</v>
      </c>
      <c r="F877" s="49" t="s">
        <v>234</v>
      </c>
      <c r="G877" s="17">
        <v>42369</v>
      </c>
      <c r="H877" s="49" t="s">
        <v>235</v>
      </c>
      <c r="I877" s="49" t="s">
        <v>236</v>
      </c>
      <c r="J877" s="16" t="s">
        <v>25</v>
      </c>
      <c r="K877" s="49" t="s">
        <v>38</v>
      </c>
      <c r="L877" s="18">
        <v>2208.04</v>
      </c>
      <c r="M877" s="56">
        <v>331.20499999999998</v>
      </c>
      <c r="N877" s="14"/>
    </row>
    <row r="878" spans="1:14" s="15" customFormat="1" ht="48" customHeight="1" x14ac:dyDescent="0.2">
      <c r="A878" s="49" t="s">
        <v>205</v>
      </c>
      <c r="B878" s="49" t="s">
        <v>206</v>
      </c>
      <c r="C878" s="49" t="s">
        <v>163</v>
      </c>
      <c r="D878" s="49" t="s">
        <v>233</v>
      </c>
      <c r="E878" s="49" t="s">
        <v>207</v>
      </c>
      <c r="F878" s="49" t="s">
        <v>234</v>
      </c>
      <c r="G878" s="17">
        <v>42369</v>
      </c>
      <c r="H878" s="49" t="s">
        <v>235</v>
      </c>
      <c r="I878" s="49" t="s">
        <v>236</v>
      </c>
      <c r="J878" s="16" t="s">
        <v>25</v>
      </c>
      <c r="K878" s="49" t="s">
        <v>38</v>
      </c>
      <c r="L878" s="18">
        <v>2208.04</v>
      </c>
      <c r="M878" s="56">
        <v>331.20499999999998</v>
      </c>
      <c r="N878" s="14"/>
    </row>
    <row r="879" spans="1:14" s="15" customFormat="1" ht="48" customHeight="1" x14ac:dyDescent="0.2">
      <c r="A879" s="49" t="s">
        <v>205</v>
      </c>
      <c r="B879" s="49" t="s">
        <v>206</v>
      </c>
      <c r="C879" s="49" t="s">
        <v>163</v>
      </c>
      <c r="D879" s="49" t="s">
        <v>233</v>
      </c>
      <c r="E879" s="49" t="s">
        <v>207</v>
      </c>
      <c r="F879" s="49" t="s">
        <v>234</v>
      </c>
      <c r="G879" s="17">
        <v>42369</v>
      </c>
      <c r="H879" s="49" t="s">
        <v>235</v>
      </c>
      <c r="I879" s="49" t="s">
        <v>236</v>
      </c>
      <c r="J879" s="16" t="s">
        <v>25</v>
      </c>
      <c r="K879" s="49" t="s">
        <v>38</v>
      </c>
      <c r="L879" s="18">
        <v>2208.04</v>
      </c>
      <c r="M879" s="56">
        <v>331.20499999999998</v>
      </c>
      <c r="N879" s="14"/>
    </row>
    <row r="880" spans="1:14" s="15" customFormat="1" ht="48" customHeight="1" x14ac:dyDescent="0.2">
      <c r="A880" s="49" t="s">
        <v>205</v>
      </c>
      <c r="B880" s="49" t="s">
        <v>206</v>
      </c>
      <c r="C880" s="49" t="s">
        <v>163</v>
      </c>
      <c r="D880" s="49" t="s">
        <v>233</v>
      </c>
      <c r="E880" s="49" t="s">
        <v>207</v>
      </c>
      <c r="F880" s="49" t="s">
        <v>234</v>
      </c>
      <c r="G880" s="17">
        <v>42369</v>
      </c>
      <c r="H880" s="49" t="s">
        <v>235</v>
      </c>
      <c r="I880" s="49" t="s">
        <v>236</v>
      </c>
      <c r="J880" s="16" t="s">
        <v>25</v>
      </c>
      <c r="K880" s="49" t="s">
        <v>38</v>
      </c>
      <c r="L880" s="18">
        <v>2208.04</v>
      </c>
      <c r="M880" s="56">
        <v>331.20499999999998</v>
      </c>
      <c r="N880" s="14"/>
    </row>
    <row r="881" spans="1:14" s="15" customFormat="1" ht="48" customHeight="1" x14ac:dyDescent="0.2">
      <c r="A881" s="49" t="s">
        <v>205</v>
      </c>
      <c r="B881" s="49" t="s">
        <v>206</v>
      </c>
      <c r="C881" s="49" t="s">
        <v>163</v>
      </c>
      <c r="D881" s="49" t="s">
        <v>233</v>
      </c>
      <c r="E881" s="49" t="s">
        <v>207</v>
      </c>
      <c r="F881" s="49" t="s">
        <v>234</v>
      </c>
      <c r="G881" s="17">
        <v>42369</v>
      </c>
      <c r="H881" s="49" t="s">
        <v>235</v>
      </c>
      <c r="I881" s="49" t="s">
        <v>236</v>
      </c>
      <c r="J881" s="16" t="s">
        <v>25</v>
      </c>
      <c r="K881" s="49" t="s">
        <v>38</v>
      </c>
      <c r="L881" s="18">
        <v>2208.04</v>
      </c>
      <c r="M881" s="56">
        <v>331.20499999999998</v>
      </c>
      <c r="N881" s="14"/>
    </row>
    <row r="882" spans="1:14" s="15" customFormat="1" ht="48" customHeight="1" x14ac:dyDescent="0.2">
      <c r="A882" s="49" t="s">
        <v>205</v>
      </c>
      <c r="B882" s="49" t="s">
        <v>206</v>
      </c>
      <c r="C882" s="49" t="s">
        <v>163</v>
      </c>
      <c r="D882" s="49" t="s">
        <v>233</v>
      </c>
      <c r="E882" s="49" t="s">
        <v>207</v>
      </c>
      <c r="F882" s="49" t="s">
        <v>234</v>
      </c>
      <c r="G882" s="17">
        <v>42369</v>
      </c>
      <c r="H882" s="49" t="s">
        <v>235</v>
      </c>
      <c r="I882" s="49" t="s">
        <v>236</v>
      </c>
      <c r="J882" s="16" t="s">
        <v>25</v>
      </c>
      <c r="K882" s="49" t="s">
        <v>38</v>
      </c>
      <c r="L882" s="18">
        <v>2208.04</v>
      </c>
      <c r="M882" s="56">
        <v>331.20499999999998</v>
      </c>
      <c r="N882" s="14"/>
    </row>
    <row r="883" spans="1:14" s="15" customFormat="1" ht="48" customHeight="1" x14ac:dyDescent="0.2">
      <c r="A883" s="49" t="s">
        <v>205</v>
      </c>
      <c r="B883" s="49" t="s">
        <v>206</v>
      </c>
      <c r="C883" s="49" t="s">
        <v>163</v>
      </c>
      <c r="D883" s="49" t="s">
        <v>233</v>
      </c>
      <c r="E883" s="49" t="s">
        <v>207</v>
      </c>
      <c r="F883" s="49" t="s">
        <v>234</v>
      </c>
      <c r="G883" s="17">
        <v>42369</v>
      </c>
      <c r="H883" s="49" t="s">
        <v>235</v>
      </c>
      <c r="I883" s="49" t="s">
        <v>236</v>
      </c>
      <c r="J883" s="16" t="s">
        <v>25</v>
      </c>
      <c r="K883" s="49" t="s">
        <v>38</v>
      </c>
      <c r="L883" s="18">
        <v>2208.04</v>
      </c>
      <c r="M883" s="56">
        <v>331.20499999999998</v>
      </c>
      <c r="N883" s="14"/>
    </row>
    <row r="884" spans="1:14" s="15" customFormat="1" ht="48" customHeight="1" x14ac:dyDescent="0.2">
      <c r="A884" s="49" t="s">
        <v>205</v>
      </c>
      <c r="B884" s="49" t="s">
        <v>206</v>
      </c>
      <c r="C884" s="49" t="s">
        <v>163</v>
      </c>
      <c r="D884" s="49" t="s">
        <v>233</v>
      </c>
      <c r="E884" s="49" t="s">
        <v>207</v>
      </c>
      <c r="F884" s="49" t="s">
        <v>234</v>
      </c>
      <c r="G884" s="17">
        <v>42369</v>
      </c>
      <c r="H884" s="49" t="s">
        <v>235</v>
      </c>
      <c r="I884" s="49" t="s">
        <v>236</v>
      </c>
      <c r="J884" s="16" t="s">
        <v>25</v>
      </c>
      <c r="K884" s="49" t="s">
        <v>38</v>
      </c>
      <c r="L884" s="18">
        <v>2208.04</v>
      </c>
      <c r="M884" s="56">
        <v>331.20499999999998</v>
      </c>
      <c r="N884" s="14"/>
    </row>
    <row r="885" spans="1:14" s="15" customFormat="1" ht="48" customHeight="1" x14ac:dyDescent="0.2">
      <c r="A885" s="49" t="s">
        <v>205</v>
      </c>
      <c r="B885" s="49" t="s">
        <v>206</v>
      </c>
      <c r="C885" s="49" t="s">
        <v>163</v>
      </c>
      <c r="D885" s="49" t="s">
        <v>233</v>
      </c>
      <c r="E885" s="49" t="s">
        <v>207</v>
      </c>
      <c r="F885" s="49" t="s">
        <v>234</v>
      </c>
      <c r="G885" s="17">
        <v>42369</v>
      </c>
      <c r="H885" s="49" t="s">
        <v>235</v>
      </c>
      <c r="I885" s="49" t="s">
        <v>236</v>
      </c>
      <c r="J885" s="16" t="s">
        <v>25</v>
      </c>
      <c r="K885" s="49" t="s">
        <v>38</v>
      </c>
      <c r="L885" s="18">
        <v>2208.04</v>
      </c>
      <c r="M885" s="56">
        <v>331.20499999999998</v>
      </c>
      <c r="N885" s="14"/>
    </row>
    <row r="886" spans="1:14" s="15" customFormat="1" ht="48" customHeight="1" x14ac:dyDescent="0.2">
      <c r="A886" s="49" t="s">
        <v>205</v>
      </c>
      <c r="B886" s="49" t="s">
        <v>206</v>
      </c>
      <c r="C886" s="49" t="s">
        <v>163</v>
      </c>
      <c r="D886" s="49" t="s">
        <v>233</v>
      </c>
      <c r="E886" s="49" t="s">
        <v>207</v>
      </c>
      <c r="F886" s="49" t="s">
        <v>234</v>
      </c>
      <c r="G886" s="17">
        <v>42369</v>
      </c>
      <c r="H886" s="49" t="s">
        <v>235</v>
      </c>
      <c r="I886" s="49" t="s">
        <v>236</v>
      </c>
      <c r="J886" s="16" t="s">
        <v>25</v>
      </c>
      <c r="K886" s="49" t="s">
        <v>38</v>
      </c>
      <c r="L886" s="18">
        <v>2208.04</v>
      </c>
      <c r="M886" s="56">
        <v>331.20499999999998</v>
      </c>
      <c r="N886" s="14"/>
    </row>
    <row r="887" spans="1:14" s="15" customFormat="1" ht="48" customHeight="1" x14ac:dyDescent="0.2">
      <c r="A887" s="49" t="s">
        <v>205</v>
      </c>
      <c r="B887" s="49" t="s">
        <v>206</v>
      </c>
      <c r="C887" s="49" t="s">
        <v>163</v>
      </c>
      <c r="D887" s="49" t="s">
        <v>233</v>
      </c>
      <c r="E887" s="49" t="s">
        <v>207</v>
      </c>
      <c r="F887" s="49" t="s">
        <v>234</v>
      </c>
      <c r="G887" s="17">
        <v>42369</v>
      </c>
      <c r="H887" s="49" t="s">
        <v>235</v>
      </c>
      <c r="I887" s="49" t="s">
        <v>236</v>
      </c>
      <c r="J887" s="16" t="s">
        <v>25</v>
      </c>
      <c r="K887" s="49" t="s">
        <v>38</v>
      </c>
      <c r="L887" s="18">
        <v>2208.04</v>
      </c>
      <c r="M887" s="56">
        <v>331.20499999999998</v>
      </c>
      <c r="N887" s="14"/>
    </row>
    <row r="888" spans="1:14" s="15" customFormat="1" ht="48" customHeight="1" x14ac:dyDescent="0.2">
      <c r="A888" s="49" t="s">
        <v>205</v>
      </c>
      <c r="B888" s="49" t="s">
        <v>206</v>
      </c>
      <c r="C888" s="49" t="s">
        <v>163</v>
      </c>
      <c r="D888" s="49" t="s">
        <v>233</v>
      </c>
      <c r="E888" s="49" t="s">
        <v>207</v>
      </c>
      <c r="F888" s="49" t="s">
        <v>234</v>
      </c>
      <c r="G888" s="17">
        <v>42369</v>
      </c>
      <c r="H888" s="49" t="s">
        <v>235</v>
      </c>
      <c r="I888" s="49" t="s">
        <v>236</v>
      </c>
      <c r="J888" s="16" t="s">
        <v>25</v>
      </c>
      <c r="K888" s="49" t="s">
        <v>38</v>
      </c>
      <c r="L888" s="18">
        <v>2208.04</v>
      </c>
      <c r="M888" s="56">
        <v>331.20499999999998</v>
      </c>
      <c r="N888" s="14"/>
    </row>
    <row r="889" spans="1:14" s="15" customFormat="1" ht="48" customHeight="1" x14ac:dyDescent="0.2">
      <c r="A889" s="49" t="s">
        <v>205</v>
      </c>
      <c r="B889" s="49" t="s">
        <v>206</v>
      </c>
      <c r="C889" s="49" t="s">
        <v>163</v>
      </c>
      <c r="D889" s="49" t="s">
        <v>233</v>
      </c>
      <c r="E889" s="49" t="s">
        <v>207</v>
      </c>
      <c r="F889" s="49" t="s">
        <v>234</v>
      </c>
      <c r="G889" s="17">
        <v>42369</v>
      </c>
      <c r="H889" s="49" t="s">
        <v>235</v>
      </c>
      <c r="I889" s="49" t="s">
        <v>236</v>
      </c>
      <c r="J889" s="16" t="s">
        <v>25</v>
      </c>
      <c r="K889" s="49" t="s">
        <v>38</v>
      </c>
      <c r="L889" s="18">
        <v>2208.04</v>
      </c>
      <c r="M889" s="56">
        <v>331.20499999999998</v>
      </c>
      <c r="N889" s="14"/>
    </row>
    <row r="890" spans="1:14" s="15" customFormat="1" ht="48" customHeight="1" x14ac:dyDescent="0.2">
      <c r="A890" s="49" t="s">
        <v>205</v>
      </c>
      <c r="B890" s="49" t="s">
        <v>206</v>
      </c>
      <c r="C890" s="49" t="s">
        <v>163</v>
      </c>
      <c r="D890" s="49" t="s">
        <v>233</v>
      </c>
      <c r="E890" s="49" t="s">
        <v>207</v>
      </c>
      <c r="F890" s="49" t="s">
        <v>234</v>
      </c>
      <c r="G890" s="17">
        <v>42369</v>
      </c>
      <c r="H890" s="49" t="s">
        <v>235</v>
      </c>
      <c r="I890" s="49" t="s">
        <v>236</v>
      </c>
      <c r="J890" s="16" t="s">
        <v>25</v>
      </c>
      <c r="K890" s="49" t="s">
        <v>38</v>
      </c>
      <c r="L890" s="18">
        <v>2208.04</v>
      </c>
      <c r="M890" s="56">
        <v>331.20499999999998</v>
      </c>
      <c r="N890" s="14"/>
    </row>
    <row r="891" spans="1:14" s="15" customFormat="1" ht="48" customHeight="1" x14ac:dyDescent="0.2">
      <c r="A891" s="49" t="s">
        <v>205</v>
      </c>
      <c r="B891" s="49" t="s">
        <v>206</v>
      </c>
      <c r="C891" s="49" t="s">
        <v>163</v>
      </c>
      <c r="D891" s="49" t="s">
        <v>233</v>
      </c>
      <c r="E891" s="49" t="s">
        <v>207</v>
      </c>
      <c r="F891" s="49" t="s">
        <v>234</v>
      </c>
      <c r="G891" s="17">
        <v>42369</v>
      </c>
      <c r="H891" s="49" t="s">
        <v>235</v>
      </c>
      <c r="I891" s="49" t="s">
        <v>236</v>
      </c>
      <c r="J891" s="16" t="s">
        <v>25</v>
      </c>
      <c r="K891" s="49" t="s">
        <v>38</v>
      </c>
      <c r="L891" s="18">
        <v>2208.04</v>
      </c>
      <c r="M891" s="56">
        <v>331.20499999999998</v>
      </c>
      <c r="N891" s="14"/>
    </row>
    <row r="892" spans="1:14" s="15" customFormat="1" ht="48" customHeight="1" x14ac:dyDescent="0.2">
      <c r="A892" s="49" t="s">
        <v>205</v>
      </c>
      <c r="B892" s="49" t="s">
        <v>206</v>
      </c>
      <c r="C892" s="49" t="s">
        <v>163</v>
      </c>
      <c r="D892" s="49" t="s">
        <v>233</v>
      </c>
      <c r="E892" s="49" t="s">
        <v>207</v>
      </c>
      <c r="F892" s="49" t="s">
        <v>234</v>
      </c>
      <c r="G892" s="17">
        <v>42369</v>
      </c>
      <c r="H892" s="49" t="s">
        <v>235</v>
      </c>
      <c r="I892" s="49" t="s">
        <v>236</v>
      </c>
      <c r="J892" s="16" t="s">
        <v>25</v>
      </c>
      <c r="K892" s="49" t="s">
        <v>38</v>
      </c>
      <c r="L892" s="18">
        <v>2208.04</v>
      </c>
      <c r="M892" s="56">
        <v>331.20499999999998</v>
      </c>
      <c r="N892" s="14"/>
    </row>
    <row r="893" spans="1:14" s="15" customFormat="1" ht="48" customHeight="1" x14ac:dyDescent="0.2">
      <c r="A893" s="49" t="s">
        <v>205</v>
      </c>
      <c r="B893" s="49" t="s">
        <v>206</v>
      </c>
      <c r="C893" s="49" t="s">
        <v>163</v>
      </c>
      <c r="D893" s="49" t="s">
        <v>233</v>
      </c>
      <c r="E893" s="49" t="s">
        <v>207</v>
      </c>
      <c r="F893" s="49" t="s">
        <v>234</v>
      </c>
      <c r="G893" s="17">
        <v>42369</v>
      </c>
      <c r="H893" s="49" t="s">
        <v>235</v>
      </c>
      <c r="I893" s="49" t="s">
        <v>236</v>
      </c>
      <c r="J893" s="16" t="s">
        <v>25</v>
      </c>
      <c r="K893" s="49" t="s">
        <v>38</v>
      </c>
      <c r="L893" s="18">
        <v>2208.04</v>
      </c>
      <c r="M893" s="56">
        <v>331.20499999999998</v>
      </c>
      <c r="N893" s="14"/>
    </row>
    <row r="894" spans="1:14" s="15" customFormat="1" ht="48" customHeight="1" x14ac:dyDescent="0.2">
      <c r="A894" s="49" t="s">
        <v>205</v>
      </c>
      <c r="B894" s="49" t="s">
        <v>206</v>
      </c>
      <c r="C894" s="49" t="s">
        <v>163</v>
      </c>
      <c r="D894" s="49" t="s">
        <v>233</v>
      </c>
      <c r="E894" s="49" t="s">
        <v>207</v>
      </c>
      <c r="F894" s="49" t="s">
        <v>234</v>
      </c>
      <c r="G894" s="17">
        <v>42369</v>
      </c>
      <c r="H894" s="49" t="s">
        <v>235</v>
      </c>
      <c r="I894" s="49" t="s">
        <v>236</v>
      </c>
      <c r="J894" s="16" t="s">
        <v>25</v>
      </c>
      <c r="K894" s="49" t="s">
        <v>38</v>
      </c>
      <c r="L894" s="18">
        <v>2208.04</v>
      </c>
      <c r="M894" s="56">
        <v>331.20499999999998</v>
      </c>
      <c r="N894" s="14"/>
    </row>
    <row r="895" spans="1:14" s="15" customFormat="1" ht="48" customHeight="1" x14ac:dyDescent="0.2">
      <c r="A895" s="49" t="s">
        <v>205</v>
      </c>
      <c r="B895" s="49" t="s">
        <v>206</v>
      </c>
      <c r="C895" s="49" t="s">
        <v>163</v>
      </c>
      <c r="D895" s="49" t="s">
        <v>233</v>
      </c>
      <c r="E895" s="49" t="s">
        <v>207</v>
      </c>
      <c r="F895" s="49" t="s">
        <v>234</v>
      </c>
      <c r="G895" s="17">
        <v>42369</v>
      </c>
      <c r="H895" s="49" t="s">
        <v>235</v>
      </c>
      <c r="I895" s="49" t="s">
        <v>236</v>
      </c>
      <c r="J895" s="16" t="s">
        <v>25</v>
      </c>
      <c r="K895" s="49" t="s">
        <v>38</v>
      </c>
      <c r="L895" s="18">
        <v>2208.04</v>
      </c>
      <c r="M895" s="56">
        <v>331.20499999999998</v>
      </c>
      <c r="N895" s="14"/>
    </row>
    <row r="896" spans="1:14" s="15" customFormat="1" ht="48" customHeight="1" x14ac:dyDescent="0.2">
      <c r="A896" s="49" t="s">
        <v>205</v>
      </c>
      <c r="B896" s="49" t="s">
        <v>206</v>
      </c>
      <c r="C896" s="49" t="s">
        <v>163</v>
      </c>
      <c r="D896" s="49" t="s">
        <v>233</v>
      </c>
      <c r="E896" s="49" t="s">
        <v>207</v>
      </c>
      <c r="F896" s="49" t="s">
        <v>234</v>
      </c>
      <c r="G896" s="17">
        <v>42369</v>
      </c>
      <c r="H896" s="49" t="s">
        <v>235</v>
      </c>
      <c r="I896" s="49" t="s">
        <v>236</v>
      </c>
      <c r="J896" s="16" t="s">
        <v>25</v>
      </c>
      <c r="K896" s="49" t="s">
        <v>38</v>
      </c>
      <c r="L896" s="18">
        <v>2208.04</v>
      </c>
      <c r="M896" s="56">
        <v>331.20499999999998</v>
      </c>
      <c r="N896" s="14"/>
    </row>
    <row r="897" spans="1:14" s="15" customFormat="1" ht="48" customHeight="1" x14ac:dyDescent="0.2">
      <c r="A897" s="49" t="s">
        <v>205</v>
      </c>
      <c r="B897" s="49" t="s">
        <v>206</v>
      </c>
      <c r="C897" s="49" t="s">
        <v>163</v>
      </c>
      <c r="D897" s="49" t="s">
        <v>233</v>
      </c>
      <c r="E897" s="49" t="s">
        <v>207</v>
      </c>
      <c r="F897" s="49" t="s">
        <v>234</v>
      </c>
      <c r="G897" s="17">
        <v>42369</v>
      </c>
      <c r="H897" s="49" t="s">
        <v>235</v>
      </c>
      <c r="I897" s="49" t="s">
        <v>236</v>
      </c>
      <c r="J897" s="16" t="s">
        <v>25</v>
      </c>
      <c r="K897" s="49" t="s">
        <v>38</v>
      </c>
      <c r="L897" s="18">
        <v>2208.04</v>
      </c>
      <c r="M897" s="56">
        <v>331.20499999999998</v>
      </c>
      <c r="N897" s="14"/>
    </row>
    <row r="898" spans="1:14" s="15" customFormat="1" ht="48" customHeight="1" x14ac:dyDescent="0.2">
      <c r="A898" s="49" t="s">
        <v>205</v>
      </c>
      <c r="B898" s="49" t="s">
        <v>206</v>
      </c>
      <c r="C898" s="49" t="s">
        <v>163</v>
      </c>
      <c r="D898" s="49" t="s">
        <v>233</v>
      </c>
      <c r="E898" s="49" t="s">
        <v>207</v>
      </c>
      <c r="F898" s="49" t="s">
        <v>234</v>
      </c>
      <c r="G898" s="17">
        <v>42369</v>
      </c>
      <c r="H898" s="49" t="s">
        <v>235</v>
      </c>
      <c r="I898" s="49" t="s">
        <v>236</v>
      </c>
      <c r="J898" s="16" t="s">
        <v>25</v>
      </c>
      <c r="K898" s="49" t="s">
        <v>38</v>
      </c>
      <c r="L898" s="18">
        <v>2208.04</v>
      </c>
      <c r="M898" s="56">
        <v>331.20499999999998</v>
      </c>
      <c r="N898" s="14"/>
    </row>
    <row r="899" spans="1:14" s="15" customFormat="1" ht="48" customHeight="1" x14ac:dyDescent="0.2">
      <c r="A899" s="49" t="s">
        <v>205</v>
      </c>
      <c r="B899" s="49" t="s">
        <v>206</v>
      </c>
      <c r="C899" s="49" t="s">
        <v>163</v>
      </c>
      <c r="D899" s="49" t="s">
        <v>233</v>
      </c>
      <c r="E899" s="49" t="s">
        <v>207</v>
      </c>
      <c r="F899" s="49" t="s">
        <v>234</v>
      </c>
      <c r="G899" s="17">
        <v>42369</v>
      </c>
      <c r="H899" s="49" t="s">
        <v>235</v>
      </c>
      <c r="I899" s="49" t="s">
        <v>236</v>
      </c>
      <c r="J899" s="16" t="s">
        <v>25</v>
      </c>
      <c r="K899" s="49" t="s">
        <v>38</v>
      </c>
      <c r="L899" s="18">
        <v>2208.04</v>
      </c>
      <c r="M899" s="56">
        <v>331.20499999999998</v>
      </c>
      <c r="N899" s="14"/>
    </row>
    <row r="900" spans="1:14" s="15" customFormat="1" ht="48" customHeight="1" x14ac:dyDescent="0.2">
      <c r="A900" s="49" t="s">
        <v>205</v>
      </c>
      <c r="B900" s="49" t="s">
        <v>206</v>
      </c>
      <c r="C900" s="49" t="s">
        <v>163</v>
      </c>
      <c r="D900" s="49" t="s">
        <v>233</v>
      </c>
      <c r="E900" s="49" t="s">
        <v>207</v>
      </c>
      <c r="F900" s="49" t="s">
        <v>234</v>
      </c>
      <c r="G900" s="17">
        <v>42369</v>
      </c>
      <c r="H900" s="49" t="s">
        <v>235</v>
      </c>
      <c r="I900" s="49" t="s">
        <v>237</v>
      </c>
      <c r="J900" s="16" t="s">
        <v>25</v>
      </c>
      <c r="K900" s="49" t="s">
        <v>38</v>
      </c>
      <c r="L900" s="18">
        <v>2208.04</v>
      </c>
      <c r="M900" s="56">
        <v>331.20499999999998</v>
      </c>
      <c r="N900" s="14"/>
    </row>
    <row r="901" spans="1:14" s="15" customFormat="1" ht="48" customHeight="1" x14ac:dyDescent="0.2">
      <c r="A901" s="49" t="s">
        <v>205</v>
      </c>
      <c r="B901" s="49" t="s">
        <v>206</v>
      </c>
      <c r="C901" s="49" t="s">
        <v>163</v>
      </c>
      <c r="D901" s="49" t="s">
        <v>233</v>
      </c>
      <c r="E901" s="49" t="s">
        <v>207</v>
      </c>
      <c r="F901" s="49" t="s">
        <v>234</v>
      </c>
      <c r="G901" s="17">
        <v>42369</v>
      </c>
      <c r="H901" s="49" t="s">
        <v>235</v>
      </c>
      <c r="I901" s="49" t="s">
        <v>237</v>
      </c>
      <c r="J901" s="16" t="s">
        <v>25</v>
      </c>
      <c r="K901" s="49" t="s">
        <v>38</v>
      </c>
      <c r="L901" s="18">
        <v>2208.04</v>
      </c>
      <c r="M901" s="56">
        <v>331.20499999999998</v>
      </c>
      <c r="N901" s="14"/>
    </row>
    <row r="902" spans="1:14" s="15" customFormat="1" ht="48" customHeight="1" x14ac:dyDescent="0.2">
      <c r="A902" s="49" t="s">
        <v>205</v>
      </c>
      <c r="B902" s="49" t="s">
        <v>206</v>
      </c>
      <c r="C902" s="49" t="s">
        <v>163</v>
      </c>
      <c r="D902" s="49" t="s">
        <v>233</v>
      </c>
      <c r="E902" s="49" t="s">
        <v>207</v>
      </c>
      <c r="F902" s="49" t="s">
        <v>234</v>
      </c>
      <c r="G902" s="17">
        <v>42369</v>
      </c>
      <c r="H902" s="49" t="s">
        <v>235</v>
      </c>
      <c r="I902" s="49" t="s">
        <v>237</v>
      </c>
      <c r="J902" s="16" t="s">
        <v>25</v>
      </c>
      <c r="K902" s="49" t="s">
        <v>38</v>
      </c>
      <c r="L902" s="18">
        <v>2208.04</v>
      </c>
      <c r="M902" s="56">
        <v>331.20499999999998</v>
      </c>
      <c r="N902" s="14"/>
    </row>
    <row r="903" spans="1:14" s="15" customFormat="1" ht="48" customHeight="1" x14ac:dyDescent="0.2">
      <c r="A903" s="49" t="s">
        <v>205</v>
      </c>
      <c r="B903" s="49" t="s">
        <v>206</v>
      </c>
      <c r="C903" s="49" t="s">
        <v>163</v>
      </c>
      <c r="D903" s="49" t="s">
        <v>233</v>
      </c>
      <c r="E903" s="49" t="s">
        <v>207</v>
      </c>
      <c r="F903" s="49" t="s">
        <v>234</v>
      </c>
      <c r="G903" s="17">
        <v>42369</v>
      </c>
      <c r="H903" s="49" t="s">
        <v>235</v>
      </c>
      <c r="I903" s="49" t="s">
        <v>237</v>
      </c>
      <c r="J903" s="16" t="s">
        <v>25</v>
      </c>
      <c r="K903" s="49" t="s">
        <v>38</v>
      </c>
      <c r="L903" s="18">
        <v>2208.04</v>
      </c>
      <c r="M903" s="56">
        <v>331.20499999999998</v>
      </c>
      <c r="N903" s="14"/>
    </row>
    <row r="904" spans="1:14" s="15" customFormat="1" ht="48" customHeight="1" x14ac:dyDescent="0.2">
      <c r="A904" s="49" t="s">
        <v>205</v>
      </c>
      <c r="B904" s="49" t="s">
        <v>206</v>
      </c>
      <c r="C904" s="49" t="s">
        <v>163</v>
      </c>
      <c r="D904" s="49" t="s">
        <v>233</v>
      </c>
      <c r="E904" s="49" t="s">
        <v>207</v>
      </c>
      <c r="F904" s="49" t="s">
        <v>234</v>
      </c>
      <c r="G904" s="17">
        <v>42369</v>
      </c>
      <c r="H904" s="49" t="s">
        <v>235</v>
      </c>
      <c r="I904" s="49" t="s">
        <v>237</v>
      </c>
      <c r="J904" s="16" t="s">
        <v>25</v>
      </c>
      <c r="K904" s="49" t="s">
        <v>38</v>
      </c>
      <c r="L904" s="18">
        <v>2208.04</v>
      </c>
      <c r="M904" s="56">
        <v>331.20499999999998</v>
      </c>
      <c r="N904" s="14"/>
    </row>
    <row r="905" spans="1:14" s="15" customFormat="1" ht="48" customHeight="1" x14ac:dyDescent="0.2">
      <c r="A905" s="49" t="s">
        <v>205</v>
      </c>
      <c r="B905" s="49" t="s">
        <v>206</v>
      </c>
      <c r="C905" s="49" t="s">
        <v>163</v>
      </c>
      <c r="D905" s="49" t="s">
        <v>233</v>
      </c>
      <c r="E905" s="49" t="s">
        <v>207</v>
      </c>
      <c r="F905" s="49" t="s">
        <v>234</v>
      </c>
      <c r="G905" s="17">
        <v>42369</v>
      </c>
      <c r="H905" s="49" t="s">
        <v>235</v>
      </c>
      <c r="I905" s="49" t="s">
        <v>237</v>
      </c>
      <c r="J905" s="16" t="s">
        <v>25</v>
      </c>
      <c r="K905" s="49" t="s">
        <v>38</v>
      </c>
      <c r="L905" s="18">
        <v>2208.04</v>
      </c>
      <c r="M905" s="56">
        <v>331.20499999999998</v>
      </c>
      <c r="N905" s="14"/>
    </row>
    <row r="906" spans="1:14" s="15" customFormat="1" ht="48" customHeight="1" x14ac:dyDescent="0.2">
      <c r="A906" s="49" t="s">
        <v>205</v>
      </c>
      <c r="B906" s="49" t="s">
        <v>206</v>
      </c>
      <c r="C906" s="49" t="s">
        <v>163</v>
      </c>
      <c r="D906" s="49" t="s">
        <v>233</v>
      </c>
      <c r="E906" s="49" t="s">
        <v>207</v>
      </c>
      <c r="F906" s="49" t="s">
        <v>234</v>
      </c>
      <c r="G906" s="17">
        <v>42369</v>
      </c>
      <c r="H906" s="49" t="s">
        <v>235</v>
      </c>
      <c r="I906" s="49" t="s">
        <v>237</v>
      </c>
      <c r="J906" s="16" t="s">
        <v>25</v>
      </c>
      <c r="K906" s="49" t="s">
        <v>38</v>
      </c>
      <c r="L906" s="18">
        <v>2208.04</v>
      </c>
      <c r="M906" s="56">
        <v>331.20499999999998</v>
      </c>
      <c r="N906" s="14"/>
    </row>
    <row r="907" spans="1:14" s="15" customFormat="1" ht="48" customHeight="1" x14ac:dyDescent="0.2">
      <c r="A907" s="49" t="s">
        <v>205</v>
      </c>
      <c r="B907" s="49" t="s">
        <v>206</v>
      </c>
      <c r="C907" s="49" t="s">
        <v>163</v>
      </c>
      <c r="D907" s="49" t="s">
        <v>233</v>
      </c>
      <c r="E907" s="49" t="s">
        <v>207</v>
      </c>
      <c r="F907" s="49" t="s">
        <v>234</v>
      </c>
      <c r="G907" s="17">
        <v>42369</v>
      </c>
      <c r="H907" s="49" t="s">
        <v>235</v>
      </c>
      <c r="I907" s="49" t="s">
        <v>237</v>
      </c>
      <c r="J907" s="16" t="s">
        <v>25</v>
      </c>
      <c r="K907" s="49" t="s">
        <v>38</v>
      </c>
      <c r="L907" s="18">
        <v>2208.04</v>
      </c>
      <c r="M907" s="56">
        <v>331.20499999999998</v>
      </c>
      <c r="N907" s="14"/>
    </row>
    <row r="908" spans="1:14" s="15" customFormat="1" ht="48" customHeight="1" x14ac:dyDescent="0.2">
      <c r="A908" s="49" t="s">
        <v>205</v>
      </c>
      <c r="B908" s="49" t="s">
        <v>206</v>
      </c>
      <c r="C908" s="49" t="s">
        <v>163</v>
      </c>
      <c r="D908" s="49" t="s">
        <v>233</v>
      </c>
      <c r="E908" s="49" t="s">
        <v>207</v>
      </c>
      <c r="F908" s="49" t="s">
        <v>234</v>
      </c>
      <c r="G908" s="17">
        <v>42369</v>
      </c>
      <c r="H908" s="49" t="s">
        <v>235</v>
      </c>
      <c r="I908" s="49" t="s">
        <v>237</v>
      </c>
      <c r="J908" s="16" t="s">
        <v>25</v>
      </c>
      <c r="K908" s="49" t="s">
        <v>38</v>
      </c>
      <c r="L908" s="18">
        <v>2208.04</v>
      </c>
      <c r="M908" s="56">
        <v>331.20499999999998</v>
      </c>
      <c r="N908" s="14"/>
    </row>
    <row r="909" spans="1:14" s="15" customFormat="1" ht="48" customHeight="1" x14ac:dyDescent="0.2">
      <c r="A909" s="49" t="s">
        <v>205</v>
      </c>
      <c r="B909" s="49" t="s">
        <v>206</v>
      </c>
      <c r="C909" s="49" t="s">
        <v>163</v>
      </c>
      <c r="D909" s="49" t="s">
        <v>233</v>
      </c>
      <c r="E909" s="49" t="s">
        <v>207</v>
      </c>
      <c r="F909" s="49" t="s">
        <v>234</v>
      </c>
      <c r="G909" s="17">
        <v>42369</v>
      </c>
      <c r="H909" s="49" t="s">
        <v>235</v>
      </c>
      <c r="I909" s="49" t="s">
        <v>237</v>
      </c>
      <c r="J909" s="16" t="s">
        <v>25</v>
      </c>
      <c r="K909" s="49" t="s">
        <v>38</v>
      </c>
      <c r="L909" s="18">
        <v>2208.04</v>
      </c>
      <c r="M909" s="56">
        <v>331.20499999999998</v>
      </c>
      <c r="N909" s="14"/>
    </row>
    <row r="910" spans="1:14" s="15" customFormat="1" ht="48" customHeight="1" x14ac:dyDescent="0.2">
      <c r="A910" s="49" t="s">
        <v>205</v>
      </c>
      <c r="B910" s="49" t="s">
        <v>206</v>
      </c>
      <c r="C910" s="49" t="s">
        <v>163</v>
      </c>
      <c r="D910" s="49" t="s">
        <v>233</v>
      </c>
      <c r="E910" s="49" t="s">
        <v>207</v>
      </c>
      <c r="F910" s="49" t="s">
        <v>234</v>
      </c>
      <c r="G910" s="17">
        <v>42369</v>
      </c>
      <c r="H910" s="49" t="s">
        <v>235</v>
      </c>
      <c r="I910" s="49" t="s">
        <v>237</v>
      </c>
      <c r="J910" s="16" t="s">
        <v>25</v>
      </c>
      <c r="K910" s="49" t="s">
        <v>38</v>
      </c>
      <c r="L910" s="18">
        <v>2208.04</v>
      </c>
      <c r="M910" s="56">
        <v>331.20499999999998</v>
      </c>
      <c r="N910" s="14"/>
    </row>
    <row r="911" spans="1:14" s="15" customFormat="1" ht="48" customHeight="1" x14ac:dyDescent="0.2">
      <c r="A911" s="49" t="s">
        <v>205</v>
      </c>
      <c r="B911" s="49" t="s">
        <v>206</v>
      </c>
      <c r="C911" s="49" t="s">
        <v>163</v>
      </c>
      <c r="D911" s="49" t="s">
        <v>233</v>
      </c>
      <c r="E911" s="49" t="s">
        <v>207</v>
      </c>
      <c r="F911" s="49" t="s">
        <v>234</v>
      </c>
      <c r="G911" s="17">
        <v>42369</v>
      </c>
      <c r="H911" s="49" t="s">
        <v>235</v>
      </c>
      <c r="I911" s="49" t="s">
        <v>237</v>
      </c>
      <c r="J911" s="16" t="s">
        <v>25</v>
      </c>
      <c r="K911" s="49" t="s">
        <v>38</v>
      </c>
      <c r="L911" s="18">
        <v>2208.04</v>
      </c>
      <c r="M911" s="56">
        <v>331.20499999999998</v>
      </c>
      <c r="N911" s="14"/>
    </row>
    <row r="912" spans="1:14" s="15" customFormat="1" ht="48" customHeight="1" x14ac:dyDescent="0.2">
      <c r="A912" s="49" t="s">
        <v>205</v>
      </c>
      <c r="B912" s="49" t="s">
        <v>206</v>
      </c>
      <c r="C912" s="49" t="s">
        <v>163</v>
      </c>
      <c r="D912" s="49" t="s">
        <v>233</v>
      </c>
      <c r="E912" s="49" t="s">
        <v>207</v>
      </c>
      <c r="F912" s="49" t="s">
        <v>234</v>
      </c>
      <c r="G912" s="17">
        <v>42369</v>
      </c>
      <c r="H912" s="49" t="s">
        <v>235</v>
      </c>
      <c r="I912" s="49" t="s">
        <v>237</v>
      </c>
      <c r="J912" s="16" t="s">
        <v>25</v>
      </c>
      <c r="K912" s="49" t="s">
        <v>38</v>
      </c>
      <c r="L912" s="18">
        <v>2208.04</v>
      </c>
      <c r="M912" s="56">
        <v>331.20499999999998</v>
      </c>
      <c r="N912" s="14"/>
    </row>
    <row r="913" spans="1:14" s="15" customFormat="1" ht="48" customHeight="1" x14ac:dyDescent="0.2">
      <c r="A913" s="49" t="s">
        <v>205</v>
      </c>
      <c r="B913" s="49" t="s">
        <v>206</v>
      </c>
      <c r="C913" s="49" t="s">
        <v>163</v>
      </c>
      <c r="D913" s="49" t="s">
        <v>233</v>
      </c>
      <c r="E913" s="49" t="s">
        <v>207</v>
      </c>
      <c r="F913" s="49" t="s">
        <v>234</v>
      </c>
      <c r="G913" s="17">
        <v>42369</v>
      </c>
      <c r="H913" s="49" t="s">
        <v>235</v>
      </c>
      <c r="I913" s="49" t="s">
        <v>237</v>
      </c>
      <c r="J913" s="16" t="s">
        <v>25</v>
      </c>
      <c r="K913" s="49" t="s">
        <v>38</v>
      </c>
      <c r="L913" s="18">
        <v>2208.04</v>
      </c>
      <c r="M913" s="56">
        <v>331.20499999999998</v>
      </c>
      <c r="N913" s="14"/>
    </row>
    <row r="914" spans="1:14" s="15" customFormat="1" ht="48" customHeight="1" x14ac:dyDescent="0.2">
      <c r="A914" s="49" t="s">
        <v>205</v>
      </c>
      <c r="B914" s="49" t="s">
        <v>206</v>
      </c>
      <c r="C914" s="49" t="s">
        <v>163</v>
      </c>
      <c r="D914" s="49" t="s">
        <v>233</v>
      </c>
      <c r="E914" s="49" t="s">
        <v>207</v>
      </c>
      <c r="F914" s="49" t="s">
        <v>234</v>
      </c>
      <c r="G914" s="17">
        <v>42369</v>
      </c>
      <c r="H914" s="49" t="s">
        <v>235</v>
      </c>
      <c r="I914" s="49" t="s">
        <v>237</v>
      </c>
      <c r="J914" s="16" t="s">
        <v>25</v>
      </c>
      <c r="K914" s="49" t="s">
        <v>38</v>
      </c>
      <c r="L914" s="18">
        <v>2208.04</v>
      </c>
      <c r="M914" s="56">
        <v>331.20499999999998</v>
      </c>
      <c r="N914" s="14"/>
    </row>
    <row r="915" spans="1:14" s="15" customFormat="1" ht="48" customHeight="1" x14ac:dyDescent="0.2">
      <c r="A915" s="49" t="s">
        <v>205</v>
      </c>
      <c r="B915" s="49" t="s">
        <v>206</v>
      </c>
      <c r="C915" s="49" t="s">
        <v>163</v>
      </c>
      <c r="D915" s="49" t="s">
        <v>233</v>
      </c>
      <c r="E915" s="49" t="s">
        <v>207</v>
      </c>
      <c r="F915" s="49" t="s">
        <v>234</v>
      </c>
      <c r="G915" s="17">
        <v>42369</v>
      </c>
      <c r="H915" s="49" t="s">
        <v>235</v>
      </c>
      <c r="I915" s="49" t="s">
        <v>237</v>
      </c>
      <c r="J915" s="16" t="s">
        <v>25</v>
      </c>
      <c r="K915" s="49" t="s">
        <v>38</v>
      </c>
      <c r="L915" s="18">
        <v>2208.04</v>
      </c>
      <c r="M915" s="56">
        <v>331.20499999999998</v>
      </c>
      <c r="N915" s="14"/>
    </row>
    <row r="916" spans="1:14" s="15" customFormat="1" ht="48" customHeight="1" x14ac:dyDescent="0.2">
      <c r="A916" s="49" t="s">
        <v>205</v>
      </c>
      <c r="B916" s="49" t="s">
        <v>206</v>
      </c>
      <c r="C916" s="49" t="s">
        <v>163</v>
      </c>
      <c r="D916" s="49" t="s">
        <v>233</v>
      </c>
      <c r="E916" s="49" t="s">
        <v>207</v>
      </c>
      <c r="F916" s="49" t="s">
        <v>234</v>
      </c>
      <c r="G916" s="17">
        <v>42369</v>
      </c>
      <c r="H916" s="49" t="s">
        <v>235</v>
      </c>
      <c r="I916" s="49" t="s">
        <v>237</v>
      </c>
      <c r="J916" s="16" t="s">
        <v>25</v>
      </c>
      <c r="K916" s="49" t="s">
        <v>38</v>
      </c>
      <c r="L916" s="18">
        <v>2208.04</v>
      </c>
      <c r="M916" s="56">
        <v>331.20499999999998</v>
      </c>
      <c r="N916" s="14"/>
    </row>
    <row r="917" spans="1:14" s="15" customFormat="1" ht="48" customHeight="1" x14ac:dyDescent="0.2">
      <c r="A917" s="49" t="s">
        <v>205</v>
      </c>
      <c r="B917" s="49" t="s">
        <v>206</v>
      </c>
      <c r="C917" s="49" t="s">
        <v>163</v>
      </c>
      <c r="D917" s="49" t="s">
        <v>233</v>
      </c>
      <c r="E917" s="49" t="s">
        <v>207</v>
      </c>
      <c r="F917" s="49" t="s">
        <v>234</v>
      </c>
      <c r="G917" s="17">
        <v>42369</v>
      </c>
      <c r="H917" s="49" t="s">
        <v>235</v>
      </c>
      <c r="I917" s="49" t="s">
        <v>237</v>
      </c>
      <c r="J917" s="16" t="s">
        <v>25</v>
      </c>
      <c r="K917" s="49" t="s">
        <v>38</v>
      </c>
      <c r="L917" s="18">
        <v>2208.04</v>
      </c>
      <c r="M917" s="56">
        <v>331.20499999999998</v>
      </c>
      <c r="N917" s="14"/>
    </row>
    <row r="918" spans="1:14" s="15" customFormat="1" ht="48" customHeight="1" x14ac:dyDescent="0.2">
      <c r="A918" s="49" t="s">
        <v>205</v>
      </c>
      <c r="B918" s="49" t="s">
        <v>206</v>
      </c>
      <c r="C918" s="49" t="s">
        <v>163</v>
      </c>
      <c r="D918" s="49" t="s">
        <v>233</v>
      </c>
      <c r="E918" s="49" t="s">
        <v>207</v>
      </c>
      <c r="F918" s="49" t="s">
        <v>234</v>
      </c>
      <c r="G918" s="17">
        <v>42369</v>
      </c>
      <c r="H918" s="49" t="s">
        <v>235</v>
      </c>
      <c r="I918" s="49" t="s">
        <v>237</v>
      </c>
      <c r="J918" s="16" t="s">
        <v>25</v>
      </c>
      <c r="K918" s="49" t="s">
        <v>38</v>
      </c>
      <c r="L918" s="18">
        <v>2208.04</v>
      </c>
      <c r="M918" s="56">
        <v>331.20499999999998</v>
      </c>
      <c r="N918" s="14"/>
    </row>
    <row r="919" spans="1:14" s="15" customFormat="1" ht="48" customHeight="1" x14ac:dyDescent="0.2">
      <c r="A919" s="49" t="s">
        <v>205</v>
      </c>
      <c r="B919" s="49" t="s">
        <v>206</v>
      </c>
      <c r="C919" s="49" t="s">
        <v>163</v>
      </c>
      <c r="D919" s="49" t="s">
        <v>233</v>
      </c>
      <c r="E919" s="49" t="s">
        <v>207</v>
      </c>
      <c r="F919" s="49" t="s">
        <v>234</v>
      </c>
      <c r="G919" s="17">
        <v>42369</v>
      </c>
      <c r="H919" s="49" t="s">
        <v>235</v>
      </c>
      <c r="I919" s="49" t="s">
        <v>237</v>
      </c>
      <c r="J919" s="16" t="s">
        <v>25</v>
      </c>
      <c r="K919" s="49" t="s">
        <v>38</v>
      </c>
      <c r="L919" s="18">
        <v>2208.04</v>
      </c>
      <c r="M919" s="56">
        <v>331.20499999999998</v>
      </c>
      <c r="N919" s="14"/>
    </row>
    <row r="920" spans="1:14" s="15" customFormat="1" ht="48" customHeight="1" x14ac:dyDescent="0.2">
      <c r="A920" s="49" t="s">
        <v>205</v>
      </c>
      <c r="B920" s="49" t="s">
        <v>206</v>
      </c>
      <c r="C920" s="49" t="s">
        <v>163</v>
      </c>
      <c r="D920" s="49" t="s">
        <v>233</v>
      </c>
      <c r="E920" s="49" t="s">
        <v>207</v>
      </c>
      <c r="F920" s="49" t="s">
        <v>234</v>
      </c>
      <c r="G920" s="17">
        <v>42369</v>
      </c>
      <c r="H920" s="49" t="s">
        <v>235</v>
      </c>
      <c r="I920" s="49" t="s">
        <v>237</v>
      </c>
      <c r="J920" s="16" t="s">
        <v>25</v>
      </c>
      <c r="K920" s="49" t="s">
        <v>38</v>
      </c>
      <c r="L920" s="18">
        <v>2208.04</v>
      </c>
      <c r="M920" s="56">
        <v>331.20499999999998</v>
      </c>
      <c r="N920" s="14"/>
    </row>
    <row r="921" spans="1:14" s="15" customFormat="1" ht="48" customHeight="1" x14ac:dyDescent="0.2">
      <c r="A921" s="49" t="s">
        <v>205</v>
      </c>
      <c r="B921" s="49" t="s">
        <v>206</v>
      </c>
      <c r="C921" s="49" t="s">
        <v>163</v>
      </c>
      <c r="D921" s="49" t="s">
        <v>233</v>
      </c>
      <c r="E921" s="49" t="s">
        <v>207</v>
      </c>
      <c r="F921" s="49" t="s">
        <v>234</v>
      </c>
      <c r="G921" s="17">
        <v>42369</v>
      </c>
      <c r="H921" s="49" t="s">
        <v>235</v>
      </c>
      <c r="I921" s="49" t="s">
        <v>237</v>
      </c>
      <c r="J921" s="16" t="s">
        <v>25</v>
      </c>
      <c r="K921" s="49" t="s">
        <v>38</v>
      </c>
      <c r="L921" s="18">
        <v>2208.04</v>
      </c>
      <c r="M921" s="56">
        <v>331.20499999999998</v>
      </c>
      <c r="N921" s="14"/>
    </row>
    <row r="922" spans="1:14" s="15" customFormat="1" ht="48" customHeight="1" x14ac:dyDescent="0.2">
      <c r="A922" s="49" t="s">
        <v>205</v>
      </c>
      <c r="B922" s="49" t="s">
        <v>206</v>
      </c>
      <c r="C922" s="49" t="s">
        <v>163</v>
      </c>
      <c r="D922" s="49" t="s">
        <v>233</v>
      </c>
      <c r="E922" s="49" t="s">
        <v>207</v>
      </c>
      <c r="F922" s="49" t="s">
        <v>234</v>
      </c>
      <c r="G922" s="17">
        <v>42369</v>
      </c>
      <c r="H922" s="49" t="s">
        <v>235</v>
      </c>
      <c r="I922" s="49" t="s">
        <v>237</v>
      </c>
      <c r="J922" s="16" t="s">
        <v>25</v>
      </c>
      <c r="K922" s="49" t="s">
        <v>38</v>
      </c>
      <c r="L922" s="18">
        <v>2208.04</v>
      </c>
      <c r="M922" s="56">
        <v>331.20499999999998</v>
      </c>
      <c r="N922" s="14"/>
    </row>
    <row r="923" spans="1:14" s="15" customFormat="1" ht="48" customHeight="1" x14ac:dyDescent="0.2">
      <c r="A923" s="49" t="s">
        <v>205</v>
      </c>
      <c r="B923" s="49" t="s">
        <v>206</v>
      </c>
      <c r="C923" s="49" t="s">
        <v>163</v>
      </c>
      <c r="D923" s="49" t="s">
        <v>233</v>
      </c>
      <c r="E923" s="49" t="s">
        <v>207</v>
      </c>
      <c r="F923" s="49" t="s">
        <v>234</v>
      </c>
      <c r="G923" s="17">
        <v>42369</v>
      </c>
      <c r="H923" s="49" t="s">
        <v>235</v>
      </c>
      <c r="I923" s="49" t="s">
        <v>237</v>
      </c>
      <c r="J923" s="16" t="s">
        <v>25</v>
      </c>
      <c r="K923" s="49" t="s">
        <v>38</v>
      </c>
      <c r="L923" s="18">
        <v>2208.04</v>
      </c>
      <c r="M923" s="56">
        <v>331.20499999999998</v>
      </c>
      <c r="N923" s="14"/>
    </row>
    <row r="924" spans="1:14" s="15" customFormat="1" ht="48" customHeight="1" x14ac:dyDescent="0.2">
      <c r="A924" s="49" t="s">
        <v>205</v>
      </c>
      <c r="B924" s="49" t="s">
        <v>206</v>
      </c>
      <c r="C924" s="49" t="s">
        <v>163</v>
      </c>
      <c r="D924" s="49" t="s">
        <v>233</v>
      </c>
      <c r="E924" s="49" t="s">
        <v>207</v>
      </c>
      <c r="F924" s="49" t="s">
        <v>234</v>
      </c>
      <c r="G924" s="17">
        <v>42369</v>
      </c>
      <c r="H924" s="49" t="s">
        <v>235</v>
      </c>
      <c r="I924" s="49" t="s">
        <v>237</v>
      </c>
      <c r="J924" s="16" t="s">
        <v>25</v>
      </c>
      <c r="K924" s="49" t="s">
        <v>38</v>
      </c>
      <c r="L924" s="18">
        <v>2208.04</v>
      </c>
      <c r="M924" s="56">
        <v>331.20499999999998</v>
      </c>
      <c r="N924" s="14"/>
    </row>
    <row r="925" spans="1:14" s="15" customFormat="1" ht="48" customHeight="1" x14ac:dyDescent="0.2">
      <c r="A925" s="49" t="s">
        <v>205</v>
      </c>
      <c r="B925" s="49" t="s">
        <v>206</v>
      </c>
      <c r="C925" s="49" t="s">
        <v>163</v>
      </c>
      <c r="D925" s="49" t="s">
        <v>233</v>
      </c>
      <c r="E925" s="49" t="s">
        <v>207</v>
      </c>
      <c r="F925" s="49" t="s">
        <v>234</v>
      </c>
      <c r="G925" s="17">
        <v>42369</v>
      </c>
      <c r="H925" s="49" t="s">
        <v>235</v>
      </c>
      <c r="I925" s="49" t="s">
        <v>237</v>
      </c>
      <c r="J925" s="16" t="s">
        <v>25</v>
      </c>
      <c r="K925" s="49" t="s">
        <v>38</v>
      </c>
      <c r="L925" s="18">
        <v>2208.04</v>
      </c>
      <c r="M925" s="56">
        <v>331.20499999999998</v>
      </c>
      <c r="N925" s="14"/>
    </row>
    <row r="926" spans="1:14" s="15" customFormat="1" ht="48" customHeight="1" x14ac:dyDescent="0.2">
      <c r="A926" s="49" t="s">
        <v>205</v>
      </c>
      <c r="B926" s="49" t="s">
        <v>206</v>
      </c>
      <c r="C926" s="49" t="s">
        <v>163</v>
      </c>
      <c r="D926" s="49" t="s">
        <v>233</v>
      </c>
      <c r="E926" s="49" t="s">
        <v>207</v>
      </c>
      <c r="F926" s="49" t="s">
        <v>234</v>
      </c>
      <c r="G926" s="17">
        <v>42369</v>
      </c>
      <c r="H926" s="49" t="s">
        <v>235</v>
      </c>
      <c r="I926" s="49" t="s">
        <v>237</v>
      </c>
      <c r="J926" s="16" t="s">
        <v>25</v>
      </c>
      <c r="K926" s="49" t="s">
        <v>38</v>
      </c>
      <c r="L926" s="18">
        <v>2208.04</v>
      </c>
      <c r="M926" s="56">
        <v>331.20499999999998</v>
      </c>
      <c r="N926" s="14"/>
    </row>
    <row r="927" spans="1:14" s="15" customFormat="1" ht="48" customHeight="1" x14ac:dyDescent="0.2">
      <c r="A927" s="49" t="s">
        <v>205</v>
      </c>
      <c r="B927" s="49" t="s">
        <v>206</v>
      </c>
      <c r="C927" s="49" t="s">
        <v>163</v>
      </c>
      <c r="D927" s="49" t="s">
        <v>233</v>
      </c>
      <c r="E927" s="49" t="s">
        <v>207</v>
      </c>
      <c r="F927" s="49" t="s">
        <v>234</v>
      </c>
      <c r="G927" s="17">
        <v>42369</v>
      </c>
      <c r="H927" s="49" t="s">
        <v>235</v>
      </c>
      <c r="I927" s="49" t="s">
        <v>237</v>
      </c>
      <c r="J927" s="16" t="s">
        <v>25</v>
      </c>
      <c r="K927" s="49" t="s">
        <v>38</v>
      </c>
      <c r="L927" s="18">
        <v>2208.04</v>
      </c>
      <c r="M927" s="56">
        <v>331.20499999999998</v>
      </c>
      <c r="N927" s="14"/>
    </row>
    <row r="928" spans="1:14" s="15" customFormat="1" ht="48" customHeight="1" x14ac:dyDescent="0.2">
      <c r="A928" s="49" t="s">
        <v>205</v>
      </c>
      <c r="B928" s="49" t="s">
        <v>206</v>
      </c>
      <c r="C928" s="49" t="s">
        <v>163</v>
      </c>
      <c r="D928" s="49" t="s">
        <v>233</v>
      </c>
      <c r="E928" s="49" t="s">
        <v>207</v>
      </c>
      <c r="F928" s="49" t="s">
        <v>234</v>
      </c>
      <c r="G928" s="17">
        <v>42369</v>
      </c>
      <c r="H928" s="49" t="s">
        <v>235</v>
      </c>
      <c r="I928" s="49" t="s">
        <v>237</v>
      </c>
      <c r="J928" s="16" t="s">
        <v>25</v>
      </c>
      <c r="K928" s="49" t="s">
        <v>38</v>
      </c>
      <c r="L928" s="18">
        <v>2208.04</v>
      </c>
      <c r="M928" s="56">
        <v>331.20499999999998</v>
      </c>
      <c r="N928" s="14"/>
    </row>
    <row r="929" spans="1:14" s="15" customFormat="1" ht="48" customHeight="1" x14ac:dyDescent="0.2">
      <c r="A929" s="49" t="s">
        <v>205</v>
      </c>
      <c r="B929" s="49" t="s">
        <v>206</v>
      </c>
      <c r="C929" s="49" t="s">
        <v>163</v>
      </c>
      <c r="D929" s="49" t="s">
        <v>233</v>
      </c>
      <c r="E929" s="49" t="s">
        <v>207</v>
      </c>
      <c r="F929" s="49" t="s">
        <v>234</v>
      </c>
      <c r="G929" s="17">
        <v>42369</v>
      </c>
      <c r="H929" s="49" t="s">
        <v>235</v>
      </c>
      <c r="I929" s="49" t="s">
        <v>237</v>
      </c>
      <c r="J929" s="16" t="s">
        <v>25</v>
      </c>
      <c r="K929" s="49" t="s">
        <v>38</v>
      </c>
      <c r="L929" s="18">
        <v>2208.04</v>
      </c>
      <c r="M929" s="56">
        <v>331.20499999999998</v>
      </c>
      <c r="N929" s="14"/>
    </row>
    <row r="930" spans="1:14" s="15" customFormat="1" ht="48" customHeight="1" x14ac:dyDescent="0.2">
      <c r="A930" s="49" t="s">
        <v>205</v>
      </c>
      <c r="B930" s="49" t="s">
        <v>206</v>
      </c>
      <c r="C930" s="49" t="s">
        <v>163</v>
      </c>
      <c r="D930" s="49" t="s">
        <v>233</v>
      </c>
      <c r="E930" s="49" t="s">
        <v>207</v>
      </c>
      <c r="F930" s="49" t="s">
        <v>234</v>
      </c>
      <c r="G930" s="17">
        <v>42369</v>
      </c>
      <c r="H930" s="49" t="s">
        <v>235</v>
      </c>
      <c r="I930" s="49" t="s">
        <v>237</v>
      </c>
      <c r="J930" s="16" t="s">
        <v>25</v>
      </c>
      <c r="K930" s="49" t="s">
        <v>38</v>
      </c>
      <c r="L930" s="18">
        <v>2208.04</v>
      </c>
      <c r="M930" s="56">
        <v>331.20499999999998</v>
      </c>
      <c r="N930" s="14"/>
    </row>
    <row r="931" spans="1:14" s="15" customFormat="1" ht="48" customHeight="1" x14ac:dyDescent="0.2">
      <c r="A931" s="49" t="s">
        <v>205</v>
      </c>
      <c r="B931" s="49" t="s">
        <v>206</v>
      </c>
      <c r="C931" s="49" t="s">
        <v>163</v>
      </c>
      <c r="D931" s="49" t="s">
        <v>233</v>
      </c>
      <c r="E931" s="49" t="s">
        <v>207</v>
      </c>
      <c r="F931" s="49" t="s">
        <v>234</v>
      </c>
      <c r="G931" s="17">
        <v>42369</v>
      </c>
      <c r="H931" s="49" t="s">
        <v>235</v>
      </c>
      <c r="I931" s="49" t="s">
        <v>237</v>
      </c>
      <c r="J931" s="16" t="s">
        <v>25</v>
      </c>
      <c r="K931" s="49" t="s">
        <v>38</v>
      </c>
      <c r="L931" s="18">
        <v>2208.04</v>
      </c>
      <c r="M931" s="56">
        <v>331.20499999999998</v>
      </c>
      <c r="N931" s="14"/>
    </row>
    <row r="932" spans="1:14" s="15" customFormat="1" ht="48" customHeight="1" x14ac:dyDescent="0.2">
      <c r="A932" s="49" t="s">
        <v>205</v>
      </c>
      <c r="B932" s="49" t="s">
        <v>206</v>
      </c>
      <c r="C932" s="49" t="s">
        <v>163</v>
      </c>
      <c r="D932" s="49" t="s">
        <v>233</v>
      </c>
      <c r="E932" s="49" t="s">
        <v>207</v>
      </c>
      <c r="F932" s="49" t="s">
        <v>234</v>
      </c>
      <c r="G932" s="17">
        <v>42369</v>
      </c>
      <c r="H932" s="49" t="s">
        <v>235</v>
      </c>
      <c r="I932" s="49" t="s">
        <v>237</v>
      </c>
      <c r="J932" s="16" t="s">
        <v>25</v>
      </c>
      <c r="K932" s="49" t="s">
        <v>38</v>
      </c>
      <c r="L932" s="18">
        <v>2208.04</v>
      </c>
      <c r="M932" s="56">
        <v>331.20499999999998</v>
      </c>
      <c r="N932" s="14"/>
    </row>
    <row r="933" spans="1:14" s="15" customFormat="1" ht="48" customHeight="1" x14ac:dyDescent="0.2">
      <c r="A933" s="49" t="s">
        <v>205</v>
      </c>
      <c r="B933" s="49" t="s">
        <v>206</v>
      </c>
      <c r="C933" s="49" t="s">
        <v>163</v>
      </c>
      <c r="D933" s="49" t="s">
        <v>233</v>
      </c>
      <c r="E933" s="49" t="s">
        <v>207</v>
      </c>
      <c r="F933" s="49" t="s">
        <v>234</v>
      </c>
      <c r="G933" s="17">
        <v>42369</v>
      </c>
      <c r="H933" s="49" t="s">
        <v>235</v>
      </c>
      <c r="I933" s="49" t="s">
        <v>237</v>
      </c>
      <c r="J933" s="16" t="s">
        <v>25</v>
      </c>
      <c r="K933" s="49" t="s">
        <v>38</v>
      </c>
      <c r="L933" s="18">
        <v>2208.04</v>
      </c>
      <c r="M933" s="56">
        <v>331.20499999999998</v>
      </c>
      <c r="N933" s="14"/>
    </row>
    <row r="934" spans="1:14" s="15" customFormat="1" ht="48" customHeight="1" x14ac:dyDescent="0.2">
      <c r="A934" s="49" t="s">
        <v>205</v>
      </c>
      <c r="B934" s="49" t="s">
        <v>206</v>
      </c>
      <c r="C934" s="49" t="s">
        <v>163</v>
      </c>
      <c r="D934" s="49" t="s">
        <v>233</v>
      </c>
      <c r="E934" s="49" t="s">
        <v>207</v>
      </c>
      <c r="F934" s="49" t="s">
        <v>234</v>
      </c>
      <c r="G934" s="17">
        <v>42369</v>
      </c>
      <c r="H934" s="49" t="s">
        <v>235</v>
      </c>
      <c r="I934" s="49" t="s">
        <v>237</v>
      </c>
      <c r="J934" s="16" t="s">
        <v>25</v>
      </c>
      <c r="K934" s="49" t="s">
        <v>38</v>
      </c>
      <c r="L934" s="18">
        <v>2208.04</v>
      </c>
      <c r="M934" s="56">
        <v>331.20499999999998</v>
      </c>
      <c r="N934" s="14"/>
    </row>
    <row r="935" spans="1:14" s="15" customFormat="1" ht="48" customHeight="1" x14ac:dyDescent="0.2">
      <c r="A935" s="49" t="s">
        <v>205</v>
      </c>
      <c r="B935" s="49" t="s">
        <v>206</v>
      </c>
      <c r="C935" s="49" t="s">
        <v>163</v>
      </c>
      <c r="D935" s="49" t="s">
        <v>233</v>
      </c>
      <c r="E935" s="49" t="s">
        <v>207</v>
      </c>
      <c r="F935" s="49" t="s">
        <v>234</v>
      </c>
      <c r="G935" s="17">
        <v>42369</v>
      </c>
      <c r="H935" s="49" t="s">
        <v>235</v>
      </c>
      <c r="I935" s="49" t="s">
        <v>237</v>
      </c>
      <c r="J935" s="16" t="s">
        <v>25</v>
      </c>
      <c r="K935" s="49" t="s">
        <v>38</v>
      </c>
      <c r="L935" s="18">
        <v>2208.04</v>
      </c>
      <c r="M935" s="56">
        <v>331.20499999999998</v>
      </c>
      <c r="N935" s="14"/>
    </row>
    <row r="936" spans="1:14" s="15" customFormat="1" ht="48" customHeight="1" x14ac:dyDescent="0.2">
      <c r="A936" s="49" t="s">
        <v>205</v>
      </c>
      <c r="B936" s="49" t="s">
        <v>206</v>
      </c>
      <c r="C936" s="49" t="s">
        <v>163</v>
      </c>
      <c r="D936" s="49" t="s">
        <v>233</v>
      </c>
      <c r="E936" s="49" t="s">
        <v>207</v>
      </c>
      <c r="F936" s="49" t="s">
        <v>234</v>
      </c>
      <c r="G936" s="17">
        <v>42369</v>
      </c>
      <c r="H936" s="49" t="s">
        <v>235</v>
      </c>
      <c r="I936" s="49" t="s">
        <v>237</v>
      </c>
      <c r="J936" s="16" t="s">
        <v>25</v>
      </c>
      <c r="K936" s="49" t="s">
        <v>38</v>
      </c>
      <c r="L936" s="18">
        <v>2208.04</v>
      </c>
      <c r="M936" s="56">
        <v>331.20499999999998</v>
      </c>
      <c r="N936" s="14"/>
    </row>
    <row r="937" spans="1:14" s="15" customFormat="1" ht="48" customHeight="1" x14ac:dyDescent="0.2">
      <c r="A937" s="49" t="s">
        <v>205</v>
      </c>
      <c r="B937" s="49" t="s">
        <v>206</v>
      </c>
      <c r="C937" s="49" t="s">
        <v>163</v>
      </c>
      <c r="D937" s="49" t="s">
        <v>233</v>
      </c>
      <c r="E937" s="49" t="s">
        <v>207</v>
      </c>
      <c r="F937" s="49" t="s">
        <v>234</v>
      </c>
      <c r="G937" s="17">
        <v>42369</v>
      </c>
      <c r="H937" s="49" t="s">
        <v>235</v>
      </c>
      <c r="I937" s="49" t="s">
        <v>237</v>
      </c>
      <c r="J937" s="16" t="s">
        <v>25</v>
      </c>
      <c r="K937" s="49" t="s">
        <v>38</v>
      </c>
      <c r="L937" s="18">
        <v>2208.04</v>
      </c>
      <c r="M937" s="56">
        <v>331.20499999999998</v>
      </c>
      <c r="N937" s="14"/>
    </row>
    <row r="938" spans="1:14" s="15" customFormat="1" ht="48" customHeight="1" x14ac:dyDescent="0.2">
      <c r="A938" s="49" t="s">
        <v>205</v>
      </c>
      <c r="B938" s="49" t="s">
        <v>206</v>
      </c>
      <c r="C938" s="49" t="s">
        <v>163</v>
      </c>
      <c r="D938" s="49" t="s">
        <v>233</v>
      </c>
      <c r="E938" s="49" t="s">
        <v>207</v>
      </c>
      <c r="F938" s="49" t="s">
        <v>234</v>
      </c>
      <c r="G938" s="17">
        <v>42369</v>
      </c>
      <c r="H938" s="49" t="s">
        <v>235</v>
      </c>
      <c r="I938" s="49" t="s">
        <v>237</v>
      </c>
      <c r="J938" s="16" t="s">
        <v>25</v>
      </c>
      <c r="K938" s="49" t="s">
        <v>38</v>
      </c>
      <c r="L938" s="18">
        <v>2208.04</v>
      </c>
      <c r="M938" s="56">
        <v>331.20499999999998</v>
      </c>
      <c r="N938" s="14"/>
    </row>
    <row r="939" spans="1:14" s="15" customFormat="1" ht="48" customHeight="1" x14ac:dyDescent="0.2">
      <c r="A939" s="49" t="s">
        <v>205</v>
      </c>
      <c r="B939" s="49" t="s">
        <v>206</v>
      </c>
      <c r="C939" s="49" t="s">
        <v>163</v>
      </c>
      <c r="D939" s="49" t="s">
        <v>233</v>
      </c>
      <c r="E939" s="49" t="s">
        <v>207</v>
      </c>
      <c r="F939" s="49" t="s">
        <v>234</v>
      </c>
      <c r="G939" s="17">
        <v>42369</v>
      </c>
      <c r="H939" s="49" t="s">
        <v>235</v>
      </c>
      <c r="I939" s="49" t="s">
        <v>237</v>
      </c>
      <c r="J939" s="16" t="s">
        <v>25</v>
      </c>
      <c r="K939" s="49" t="s">
        <v>38</v>
      </c>
      <c r="L939" s="18">
        <v>2208.04</v>
      </c>
      <c r="M939" s="56">
        <v>331.20499999999998</v>
      </c>
      <c r="N939" s="14"/>
    </row>
    <row r="940" spans="1:14" s="15" customFormat="1" ht="48" customHeight="1" x14ac:dyDescent="0.2">
      <c r="A940" s="49" t="s">
        <v>205</v>
      </c>
      <c r="B940" s="49" t="s">
        <v>206</v>
      </c>
      <c r="C940" s="49" t="s">
        <v>163</v>
      </c>
      <c r="D940" s="49" t="s">
        <v>233</v>
      </c>
      <c r="E940" s="49" t="s">
        <v>207</v>
      </c>
      <c r="F940" s="49" t="s">
        <v>234</v>
      </c>
      <c r="G940" s="17">
        <v>42369</v>
      </c>
      <c r="H940" s="49" t="s">
        <v>235</v>
      </c>
      <c r="I940" s="49" t="s">
        <v>237</v>
      </c>
      <c r="J940" s="16" t="s">
        <v>25</v>
      </c>
      <c r="K940" s="49" t="s">
        <v>38</v>
      </c>
      <c r="L940" s="18">
        <v>2208.04</v>
      </c>
      <c r="M940" s="56">
        <v>331.20499999999998</v>
      </c>
      <c r="N940" s="14"/>
    </row>
    <row r="941" spans="1:14" s="15" customFormat="1" ht="48" customHeight="1" x14ac:dyDescent="0.2">
      <c r="A941" s="49" t="s">
        <v>205</v>
      </c>
      <c r="B941" s="49" t="s">
        <v>206</v>
      </c>
      <c r="C941" s="49" t="s">
        <v>163</v>
      </c>
      <c r="D941" s="49" t="s">
        <v>233</v>
      </c>
      <c r="E941" s="49" t="s">
        <v>207</v>
      </c>
      <c r="F941" s="49" t="s">
        <v>234</v>
      </c>
      <c r="G941" s="17">
        <v>42369</v>
      </c>
      <c r="H941" s="49" t="s">
        <v>235</v>
      </c>
      <c r="I941" s="49" t="s">
        <v>237</v>
      </c>
      <c r="J941" s="16" t="s">
        <v>25</v>
      </c>
      <c r="K941" s="49" t="s">
        <v>38</v>
      </c>
      <c r="L941" s="18">
        <v>2208.04</v>
      </c>
      <c r="M941" s="56">
        <v>331.20499999999998</v>
      </c>
      <c r="N941" s="14"/>
    </row>
    <row r="942" spans="1:14" s="15" customFormat="1" ht="48" customHeight="1" x14ac:dyDescent="0.2">
      <c r="A942" s="49" t="s">
        <v>205</v>
      </c>
      <c r="B942" s="49" t="s">
        <v>206</v>
      </c>
      <c r="C942" s="49" t="s">
        <v>163</v>
      </c>
      <c r="D942" s="49" t="s">
        <v>233</v>
      </c>
      <c r="E942" s="49" t="s">
        <v>207</v>
      </c>
      <c r="F942" s="49" t="s">
        <v>234</v>
      </c>
      <c r="G942" s="17">
        <v>42369</v>
      </c>
      <c r="H942" s="49" t="s">
        <v>235</v>
      </c>
      <c r="I942" s="49" t="s">
        <v>237</v>
      </c>
      <c r="J942" s="16" t="s">
        <v>25</v>
      </c>
      <c r="K942" s="49" t="s">
        <v>38</v>
      </c>
      <c r="L942" s="18">
        <v>2208.04</v>
      </c>
      <c r="M942" s="56">
        <v>331.20499999999998</v>
      </c>
      <c r="N942" s="14"/>
    </row>
    <row r="943" spans="1:14" s="15" customFormat="1" ht="48" customHeight="1" x14ac:dyDescent="0.2">
      <c r="A943" s="49" t="s">
        <v>205</v>
      </c>
      <c r="B943" s="49" t="s">
        <v>206</v>
      </c>
      <c r="C943" s="49" t="s">
        <v>163</v>
      </c>
      <c r="D943" s="49" t="s">
        <v>233</v>
      </c>
      <c r="E943" s="49" t="s">
        <v>207</v>
      </c>
      <c r="F943" s="49" t="s">
        <v>234</v>
      </c>
      <c r="G943" s="17">
        <v>42369</v>
      </c>
      <c r="H943" s="49" t="s">
        <v>235</v>
      </c>
      <c r="I943" s="49" t="s">
        <v>237</v>
      </c>
      <c r="J943" s="16" t="s">
        <v>25</v>
      </c>
      <c r="K943" s="49" t="s">
        <v>38</v>
      </c>
      <c r="L943" s="18">
        <v>2208.04</v>
      </c>
      <c r="M943" s="56">
        <v>331.20499999999998</v>
      </c>
      <c r="N943" s="14"/>
    </row>
    <row r="944" spans="1:14" s="15" customFormat="1" ht="48" customHeight="1" x14ac:dyDescent="0.2">
      <c r="A944" s="49" t="s">
        <v>205</v>
      </c>
      <c r="B944" s="49" t="s">
        <v>206</v>
      </c>
      <c r="C944" s="49" t="s">
        <v>163</v>
      </c>
      <c r="D944" s="49" t="s">
        <v>233</v>
      </c>
      <c r="E944" s="49" t="s">
        <v>207</v>
      </c>
      <c r="F944" s="49" t="s">
        <v>234</v>
      </c>
      <c r="G944" s="17">
        <v>42369</v>
      </c>
      <c r="H944" s="49" t="s">
        <v>235</v>
      </c>
      <c r="I944" s="49" t="s">
        <v>237</v>
      </c>
      <c r="J944" s="16" t="s">
        <v>25</v>
      </c>
      <c r="K944" s="49" t="s">
        <v>38</v>
      </c>
      <c r="L944" s="18">
        <v>2208.04</v>
      </c>
      <c r="M944" s="56">
        <v>331.20499999999998</v>
      </c>
      <c r="N944" s="14"/>
    </row>
    <row r="945" spans="1:14" s="15" customFormat="1" ht="48" customHeight="1" x14ac:dyDescent="0.2">
      <c r="A945" s="49" t="s">
        <v>205</v>
      </c>
      <c r="B945" s="49" t="s">
        <v>206</v>
      </c>
      <c r="C945" s="49" t="s">
        <v>163</v>
      </c>
      <c r="D945" s="49" t="s">
        <v>233</v>
      </c>
      <c r="E945" s="49" t="s">
        <v>207</v>
      </c>
      <c r="F945" s="49" t="s">
        <v>234</v>
      </c>
      <c r="G945" s="17">
        <v>42369</v>
      </c>
      <c r="H945" s="49" t="s">
        <v>235</v>
      </c>
      <c r="I945" s="49" t="s">
        <v>237</v>
      </c>
      <c r="J945" s="16" t="s">
        <v>25</v>
      </c>
      <c r="K945" s="49" t="s">
        <v>38</v>
      </c>
      <c r="L945" s="18">
        <v>2208.04</v>
      </c>
      <c r="M945" s="56">
        <v>331.20499999999998</v>
      </c>
      <c r="N945" s="14"/>
    </row>
    <row r="946" spans="1:14" s="15" customFormat="1" ht="48" customHeight="1" x14ac:dyDescent="0.2">
      <c r="A946" s="49" t="s">
        <v>205</v>
      </c>
      <c r="B946" s="49" t="s">
        <v>206</v>
      </c>
      <c r="C946" s="49" t="s">
        <v>163</v>
      </c>
      <c r="D946" s="49" t="s">
        <v>233</v>
      </c>
      <c r="E946" s="49" t="s">
        <v>207</v>
      </c>
      <c r="F946" s="49" t="s">
        <v>234</v>
      </c>
      <c r="G946" s="17">
        <v>42369</v>
      </c>
      <c r="H946" s="49" t="s">
        <v>235</v>
      </c>
      <c r="I946" s="49" t="s">
        <v>237</v>
      </c>
      <c r="J946" s="16" t="s">
        <v>25</v>
      </c>
      <c r="K946" s="49" t="s">
        <v>38</v>
      </c>
      <c r="L946" s="18">
        <v>2208.04</v>
      </c>
      <c r="M946" s="56">
        <v>331.20499999999998</v>
      </c>
      <c r="N946" s="14"/>
    </row>
    <row r="947" spans="1:14" s="15" customFormat="1" ht="48" customHeight="1" x14ac:dyDescent="0.2">
      <c r="A947" s="49" t="s">
        <v>205</v>
      </c>
      <c r="B947" s="49" t="s">
        <v>206</v>
      </c>
      <c r="C947" s="49" t="s">
        <v>163</v>
      </c>
      <c r="D947" s="49" t="s">
        <v>233</v>
      </c>
      <c r="E947" s="49" t="s">
        <v>207</v>
      </c>
      <c r="F947" s="49" t="s">
        <v>234</v>
      </c>
      <c r="G947" s="17">
        <v>42369</v>
      </c>
      <c r="H947" s="49" t="s">
        <v>235</v>
      </c>
      <c r="I947" s="49" t="s">
        <v>237</v>
      </c>
      <c r="J947" s="16" t="s">
        <v>25</v>
      </c>
      <c r="K947" s="49" t="s">
        <v>38</v>
      </c>
      <c r="L947" s="18">
        <v>2208.04</v>
      </c>
      <c r="M947" s="56">
        <v>331.20499999999998</v>
      </c>
      <c r="N947" s="14"/>
    </row>
    <row r="948" spans="1:14" s="15" customFormat="1" ht="48" customHeight="1" x14ac:dyDescent="0.2">
      <c r="A948" s="49" t="s">
        <v>205</v>
      </c>
      <c r="B948" s="49" t="s">
        <v>206</v>
      </c>
      <c r="C948" s="49" t="s">
        <v>163</v>
      </c>
      <c r="D948" s="49" t="s">
        <v>233</v>
      </c>
      <c r="E948" s="49" t="s">
        <v>207</v>
      </c>
      <c r="F948" s="49" t="s">
        <v>234</v>
      </c>
      <c r="G948" s="17">
        <v>42369</v>
      </c>
      <c r="H948" s="49" t="s">
        <v>235</v>
      </c>
      <c r="I948" s="49" t="s">
        <v>237</v>
      </c>
      <c r="J948" s="16" t="s">
        <v>25</v>
      </c>
      <c r="K948" s="49" t="s">
        <v>38</v>
      </c>
      <c r="L948" s="18">
        <v>2208.04</v>
      </c>
      <c r="M948" s="56">
        <v>331.20499999999998</v>
      </c>
      <c r="N948" s="14"/>
    </row>
    <row r="949" spans="1:14" s="15" customFormat="1" ht="48" customHeight="1" x14ac:dyDescent="0.2">
      <c r="A949" s="49" t="s">
        <v>205</v>
      </c>
      <c r="B949" s="49" t="s">
        <v>206</v>
      </c>
      <c r="C949" s="49" t="s">
        <v>163</v>
      </c>
      <c r="D949" s="49" t="s">
        <v>233</v>
      </c>
      <c r="E949" s="49" t="s">
        <v>207</v>
      </c>
      <c r="F949" s="49" t="s">
        <v>234</v>
      </c>
      <c r="G949" s="17">
        <v>42369</v>
      </c>
      <c r="H949" s="49" t="s">
        <v>235</v>
      </c>
      <c r="I949" s="49" t="s">
        <v>237</v>
      </c>
      <c r="J949" s="16" t="s">
        <v>25</v>
      </c>
      <c r="K949" s="49" t="s">
        <v>38</v>
      </c>
      <c r="L949" s="18">
        <v>2208.04</v>
      </c>
      <c r="M949" s="56">
        <v>331.20499999999998</v>
      </c>
      <c r="N949" s="14"/>
    </row>
    <row r="950" spans="1:14" s="15" customFormat="1" ht="48" customHeight="1" x14ac:dyDescent="0.2">
      <c r="A950" s="49" t="s">
        <v>205</v>
      </c>
      <c r="B950" s="49" t="s">
        <v>206</v>
      </c>
      <c r="C950" s="49" t="s">
        <v>163</v>
      </c>
      <c r="D950" s="49" t="s">
        <v>233</v>
      </c>
      <c r="E950" s="49" t="s">
        <v>207</v>
      </c>
      <c r="F950" s="49" t="s">
        <v>234</v>
      </c>
      <c r="G950" s="17">
        <v>42369</v>
      </c>
      <c r="H950" s="49" t="s">
        <v>235</v>
      </c>
      <c r="I950" s="49" t="s">
        <v>237</v>
      </c>
      <c r="J950" s="16" t="s">
        <v>25</v>
      </c>
      <c r="K950" s="49" t="s">
        <v>38</v>
      </c>
      <c r="L950" s="18">
        <v>2208.04</v>
      </c>
      <c r="M950" s="56">
        <v>331.20499999999998</v>
      </c>
      <c r="N950" s="14"/>
    </row>
    <row r="951" spans="1:14" s="15" customFormat="1" ht="48" customHeight="1" x14ac:dyDescent="0.2">
      <c r="A951" s="49" t="s">
        <v>205</v>
      </c>
      <c r="B951" s="49" t="s">
        <v>206</v>
      </c>
      <c r="C951" s="49" t="s">
        <v>163</v>
      </c>
      <c r="D951" s="49" t="s">
        <v>233</v>
      </c>
      <c r="E951" s="49" t="s">
        <v>207</v>
      </c>
      <c r="F951" s="49" t="s">
        <v>234</v>
      </c>
      <c r="G951" s="17">
        <v>42369</v>
      </c>
      <c r="H951" s="49" t="s">
        <v>235</v>
      </c>
      <c r="I951" s="49" t="s">
        <v>237</v>
      </c>
      <c r="J951" s="16" t="s">
        <v>25</v>
      </c>
      <c r="K951" s="49" t="s">
        <v>38</v>
      </c>
      <c r="L951" s="18">
        <v>2208.04</v>
      </c>
      <c r="M951" s="56">
        <v>331.20499999999998</v>
      </c>
      <c r="N951" s="14"/>
    </row>
    <row r="952" spans="1:14" s="15" customFormat="1" ht="48" customHeight="1" x14ac:dyDescent="0.2">
      <c r="A952" s="49" t="s">
        <v>205</v>
      </c>
      <c r="B952" s="49" t="s">
        <v>206</v>
      </c>
      <c r="C952" s="49" t="s">
        <v>163</v>
      </c>
      <c r="D952" s="49" t="s">
        <v>233</v>
      </c>
      <c r="E952" s="49" t="s">
        <v>207</v>
      </c>
      <c r="F952" s="49" t="s">
        <v>234</v>
      </c>
      <c r="G952" s="17">
        <v>42369</v>
      </c>
      <c r="H952" s="49" t="s">
        <v>235</v>
      </c>
      <c r="I952" s="49" t="s">
        <v>237</v>
      </c>
      <c r="J952" s="16" t="s">
        <v>25</v>
      </c>
      <c r="K952" s="49" t="s">
        <v>38</v>
      </c>
      <c r="L952" s="18">
        <v>2208.04</v>
      </c>
      <c r="M952" s="56">
        <v>331.20499999999998</v>
      </c>
      <c r="N952" s="14"/>
    </row>
    <row r="953" spans="1:14" s="15" customFormat="1" ht="48" customHeight="1" x14ac:dyDescent="0.2">
      <c r="A953" s="49" t="s">
        <v>205</v>
      </c>
      <c r="B953" s="49" t="s">
        <v>206</v>
      </c>
      <c r="C953" s="49" t="s">
        <v>163</v>
      </c>
      <c r="D953" s="49" t="s">
        <v>233</v>
      </c>
      <c r="E953" s="49" t="s">
        <v>207</v>
      </c>
      <c r="F953" s="49" t="s">
        <v>234</v>
      </c>
      <c r="G953" s="17">
        <v>42369</v>
      </c>
      <c r="H953" s="49" t="s">
        <v>235</v>
      </c>
      <c r="I953" s="49" t="s">
        <v>237</v>
      </c>
      <c r="J953" s="16" t="s">
        <v>25</v>
      </c>
      <c r="K953" s="49" t="s">
        <v>38</v>
      </c>
      <c r="L953" s="18">
        <v>2208.04</v>
      </c>
      <c r="M953" s="56">
        <v>331.20499999999998</v>
      </c>
      <c r="N953" s="14"/>
    </row>
    <row r="954" spans="1:14" s="15" customFormat="1" ht="48" customHeight="1" x14ac:dyDescent="0.2">
      <c r="A954" s="49" t="s">
        <v>205</v>
      </c>
      <c r="B954" s="49" t="s">
        <v>206</v>
      </c>
      <c r="C954" s="49" t="s">
        <v>163</v>
      </c>
      <c r="D954" s="49" t="s">
        <v>233</v>
      </c>
      <c r="E954" s="49" t="s">
        <v>207</v>
      </c>
      <c r="F954" s="49" t="s">
        <v>234</v>
      </c>
      <c r="G954" s="17">
        <v>42369</v>
      </c>
      <c r="H954" s="49" t="s">
        <v>235</v>
      </c>
      <c r="I954" s="49" t="s">
        <v>237</v>
      </c>
      <c r="J954" s="16" t="s">
        <v>25</v>
      </c>
      <c r="K954" s="49" t="s">
        <v>38</v>
      </c>
      <c r="L954" s="18">
        <v>2208.04</v>
      </c>
      <c r="M954" s="56">
        <v>331.20499999999998</v>
      </c>
      <c r="N954" s="14"/>
    </row>
    <row r="955" spans="1:14" s="15" customFormat="1" ht="48" customHeight="1" x14ac:dyDescent="0.2">
      <c r="A955" s="49" t="s">
        <v>205</v>
      </c>
      <c r="B955" s="49" t="s">
        <v>206</v>
      </c>
      <c r="C955" s="49" t="s">
        <v>163</v>
      </c>
      <c r="D955" s="49" t="s">
        <v>233</v>
      </c>
      <c r="E955" s="49" t="s">
        <v>207</v>
      </c>
      <c r="F955" s="49" t="s">
        <v>234</v>
      </c>
      <c r="G955" s="17">
        <v>42369</v>
      </c>
      <c r="H955" s="49" t="s">
        <v>235</v>
      </c>
      <c r="I955" s="49" t="s">
        <v>237</v>
      </c>
      <c r="J955" s="16" t="s">
        <v>25</v>
      </c>
      <c r="K955" s="49" t="s">
        <v>38</v>
      </c>
      <c r="L955" s="18">
        <v>2208.04</v>
      </c>
      <c r="M955" s="56">
        <v>331.20499999999998</v>
      </c>
      <c r="N955" s="14"/>
    </row>
    <row r="956" spans="1:14" s="15" customFormat="1" ht="48" customHeight="1" x14ac:dyDescent="0.2">
      <c r="A956" s="49" t="s">
        <v>205</v>
      </c>
      <c r="B956" s="49" t="s">
        <v>206</v>
      </c>
      <c r="C956" s="49" t="s">
        <v>163</v>
      </c>
      <c r="D956" s="49" t="s">
        <v>233</v>
      </c>
      <c r="E956" s="49" t="s">
        <v>207</v>
      </c>
      <c r="F956" s="49" t="s">
        <v>234</v>
      </c>
      <c r="G956" s="17">
        <v>42369</v>
      </c>
      <c r="H956" s="49" t="s">
        <v>235</v>
      </c>
      <c r="I956" s="49" t="s">
        <v>237</v>
      </c>
      <c r="J956" s="16" t="s">
        <v>25</v>
      </c>
      <c r="K956" s="49" t="s">
        <v>38</v>
      </c>
      <c r="L956" s="18">
        <v>2208.04</v>
      </c>
      <c r="M956" s="56">
        <v>331.20499999999998</v>
      </c>
      <c r="N956" s="14"/>
    </row>
    <row r="957" spans="1:14" s="15" customFormat="1" ht="48" customHeight="1" x14ac:dyDescent="0.2">
      <c r="A957" s="49" t="s">
        <v>205</v>
      </c>
      <c r="B957" s="49" t="s">
        <v>206</v>
      </c>
      <c r="C957" s="49" t="s">
        <v>163</v>
      </c>
      <c r="D957" s="49" t="s">
        <v>233</v>
      </c>
      <c r="E957" s="49" t="s">
        <v>207</v>
      </c>
      <c r="F957" s="49" t="s">
        <v>234</v>
      </c>
      <c r="G957" s="17">
        <v>42369</v>
      </c>
      <c r="H957" s="49" t="s">
        <v>235</v>
      </c>
      <c r="I957" s="49" t="s">
        <v>237</v>
      </c>
      <c r="J957" s="16" t="s">
        <v>25</v>
      </c>
      <c r="K957" s="49" t="s">
        <v>38</v>
      </c>
      <c r="L957" s="18">
        <v>2208.04</v>
      </c>
      <c r="M957" s="56">
        <v>331.20499999999998</v>
      </c>
      <c r="N957" s="14"/>
    </row>
    <row r="958" spans="1:14" s="15" customFormat="1" ht="48" customHeight="1" x14ac:dyDescent="0.2">
      <c r="A958" s="49" t="s">
        <v>205</v>
      </c>
      <c r="B958" s="49" t="s">
        <v>206</v>
      </c>
      <c r="C958" s="49" t="s">
        <v>163</v>
      </c>
      <c r="D958" s="49" t="s">
        <v>233</v>
      </c>
      <c r="E958" s="49" t="s">
        <v>207</v>
      </c>
      <c r="F958" s="49" t="s">
        <v>234</v>
      </c>
      <c r="G958" s="17">
        <v>42369</v>
      </c>
      <c r="H958" s="49" t="s">
        <v>235</v>
      </c>
      <c r="I958" s="49" t="s">
        <v>237</v>
      </c>
      <c r="J958" s="16" t="s">
        <v>25</v>
      </c>
      <c r="K958" s="49" t="s">
        <v>38</v>
      </c>
      <c r="L958" s="18">
        <v>2208.04</v>
      </c>
      <c r="M958" s="56">
        <v>331.20499999999998</v>
      </c>
      <c r="N958" s="14"/>
    </row>
    <row r="959" spans="1:14" s="15" customFormat="1" ht="48" customHeight="1" x14ac:dyDescent="0.2">
      <c r="A959" s="49" t="s">
        <v>205</v>
      </c>
      <c r="B959" s="49" t="s">
        <v>206</v>
      </c>
      <c r="C959" s="49" t="s">
        <v>163</v>
      </c>
      <c r="D959" s="49" t="s">
        <v>233</v>
      </c>
      <c r="E959" s="49" t="s">
        <v>207</v>
      </c>
      <c r="F959" s="49" t="s">
        <v>234</v>
      </c>
      <c r="G959" s="17">
        <v>42369</v>
      </c>
      <c r="H959" s="49" t="s">
        <v>235</v>
      </c>
      <c r="I959" s="49" t="s">
        <v>237</v>
      </c>
      <c r="J959" s="16" t="s">
        <v>25</v>
      </c>
      <c r="K959" s="49" t="s">
        <v>38</v>
      </c>
      <c r="L959" s="18">
        <v>2208.04</v>
      </c>
      <c r="M959" s="56">
        <v>331.20499999999998</v>
      </c>
      <c r="N959" s="14"/>
    </row>
    <row r="960" spans="1:14" s="15" customFormat="1" ht="48" customHeight="1" x14ac:dyDescent="0.2">
      <c r="A960" s="49" t="s">
        <v>205</v>
      </c>
      <c r="B960" s="49" t="s">
        <v>206</v>
      </c>
      <c r="C960" s="49" t="s">
        <v>163</v>
      </c>
      <c r="D960" s="49" t="s">
        <v>233</v>
      </c>
      <c r="E960" s="49" t="s">
        <v>207</v>
      </c>
      <c r="F960" s="49" t="s">
        <v>234</v>
      </c>
      <c r="G960" s="17">
        <v>42369</v>
      </c>
      <c r="H960" s="49" t="s">
        <v>235</v>
      </c>
      <c r="I960" s="49" t="s">
        <v>237</v>
      </c>
      <c r="J960" s="16" t="s">
        <v>25</v>
      </c>
      <c r="K960" s="49" t="s">
        <v>38</v>
      </c>
      <c r="L960" s="18">
        <v>2208.04</v>
      </c>
      <c r="M960" s="56">
        <v>331.20499999999998</v>
      </c>
      <c r="N960" s="14"/>
    </row>
    <row r="961" spans="1:14" s="15" customFormat="1" ht="48" customHeight="1" x14ac:dyDescent="0.2">
      <c r="A961" s="49" t="s">
        <v>205</v>
      </c>
      <c r="B961" s="49" t="s">
        <v>206</v>
      </c>
      <c r="C961" s="49" t="s">
        <v>163</v>
      </c>
      <c r="D961" s="49" t="s">
        <v>233</v>
      </c>
      <c r="E961" s="49" t="s">
        <v>207</v>
      </c>
      <c r="F961" s="49" t="s">
        <v>234</v>
      </c>
      <c r="G961" s="17">
        <v>42369</v>
      </c>
      <c r="H961" s="49" t="s">
        <v>235</v>
      </c>
      <c r="I961" s="49" t="s">
        <v>237</v>
      </c>
      <c r="J961" s="16" t="s">
        <v>25</v>
      </c>
      <c r="K961" s="49" t="s">
        <v>38</v>
      </c>
      <c r="L961" s="18">
        <v>2208.04</v>
      </c>
      <c r="M961" s="56">
        <v>331.20499999999998</v>
      </c>
      <c r="N961" s="14"/>
    </row>
    <row r="962" spans="1:14" s="15" customFormat="1" ht="48" customHeight="1" x14ac:dyDescent="0.2">
      <c r="A962" s="49" t="s">
        <v>205</v>
      </c>
      <c r="B962" s="49" t="s">
        <v>206</v>
      </c>
      <c r="C962" s="49" t="s">
        <v>163</v>
      </c>
      <c r="D962" s="49" t="s">
        <v>233</v>
      </c>
      <c r="E962" s="49" t="s">
        <v>207</v>
      </c>
      <c r="F962" s="49" t="s">
        <v>234</v>
      </c>
      <c r="G962" s="17">
        <v>42369</v>
      </c>
      <c r="H962" s="49" t="s">
        <v>235</v>
      </c>
      <c r="I962" s="49" t="s">
        <v>237</v>
      </c>
      <c r="J962" s="16" t="s">
        <v>25</v>
      </c>
      <c r="K962" s="49" t="s">
        <v>38</v>
      </c>
      <c r="L962" s="18">
        <v>2208.04</v>
      </c>
      <c r="M962" s="56">
        <v>331.20499999999998</v>
      </c>
      <c r="N962" s="14"/>
    </row>
    <row r="963" spans="1:14" s="15" customFormat="1" ht="48" customHeight="1" x14ac:dyDescent="0.2">
      <c r="A963" s="49" t="s">
        <v>205</v>
      </c>
      <c r="B963" s="49" t="s">
        <v>206</v>
      </c>
      <c r="C963" s="49" t="s">
        <v>163</v>
      </c>
      <c r="D963" s="49" t="s">
        <v>233</v>
      </c>
      <c r="E963" s="49" t="s">
        <v>207</v>
      </c>
      <c r="F963" s="49" t="s">
        <v>234</v>
      </c>
      <c r="G963" s="17">
        <v>42369</v>
      </c>
      <c r="H963" s="49" t="s">
        <v>235</v>
      </c>
      <c r="I963" s="49" t="s">
        <v>237</v>
      </c>
      <c r="J963" s="16" t="s">
        <v>25</v>
      </c>
      <c r="K963" s="49" t="s">
        <v>38</v>
      </c>
      <c r="L963" s="18">
        <v>2208.04</v>
      </c>
      <c r="M963" s="56">
        <v>331.20499999999998</v>
      </c>
      <c r="N963" s="14"/>
    </row>
    <row r="964" spans="1:14" s="15" customFormat="1" ht="48" customHeight="1" x14ac:dyDescent="0.2">
      <c r="A964" s="49" t="s">
        <v>205</v>
      </c>
      <c r="B964" s="49" t="s">
        <v>206</v>
      </c>
      <c r="C964" s="49" t="s">
        <v>163</v>
      </c>
      <c r="D964" s="49" t="s">
        <v>233</v>
      </c>
      <c r="E964" s="49" t="s">
        <v>207</v>
      </c>
      <c r="F964" s="49" t="s">
        <v>234</v>
      </c>
      <c r="G964" s="17">
        <v>42369</v>
      </c>
      <c r="H964" s="49" t="s">
        <v>235</v>
      </c>
      <c r="I964" s="49" t="s">
        <v>237</v>
      </c>
      <c r="J964" s="16" t="s">
        <v>25</v>
      </c>
      <c r="K964" s="49" t="s">
        <v>38</v>
      </c>
      <c r="L964" s="18">
        <v>2208.04</v>
      </c>
      <c r="M964" s="56">
        <v>331.20499999999998</v>
      </c>
      <c r="N964" s="14"/>
    </row>
    <row r="965" spans="1:14" s="15" customFormat="1" ht="48" customHeight="1" x14ac:dyDescent="0.2">
      <c r="A965" s="49" t="s">
        <v>205</v>
      </c>
      <c r="B965" s="49" t="s">
        <v>206</v>
      </c>
      <c r="C965" s="49" t="s">
        <v>163</v>
      </c>
      <c r="D965" s="49" t="s">
        <v>233</v>
      </c>
      <c r="E965" s="49" t="s">
        <v>207</v>
      </c>
      <c r="F965" s="49" t="s">
        <v>234</v>
      </c>
      <c r="G965" s="17">
        <v>42369</v>
      </c>
      <c r="H965" s="49" t="s">
        <v>235</v>
      </c>
      <c r="I965" s="49" t="s">
        <v>237</v>
      </c>
      <c r="J965" s="16" t="s">
        <v>25</v>
      </c>
      <c r="K965" s="49" t="s">
        <v>38</v>
      </c>
      <c r="L965" s="18">
        <v>2208.04</v>
      </c>
      <c r="M965" s="56">
        <v>331.20499999999998</v>
      </c>
      <c r="N965" s="14"/>
    </row>
    <row r="966" spans="1:14" s="15" customFormat="1" ht="48" customHeight="1" x14ac:dyDescent="0.2">
      <c r="A966" s="49" t="s">
        <v>205</v>
      </c>
      <c r="B966" s="49" t="s">
        <v>206</v>
      </c>
      <c r="C966" s="49" t="s">
        <v>163</v>
      </c>
      <c r="D966" s="49" t="s">
        <v>233</v>
      </c>
      <c r="E966" s="49" t="s">
        <v>207</v>
      </c>
      <c r="F966" s="49" t="s">
        <v>234</v>
      </c>
      <c r="G966" s="17">
        <v>42369</v>
      </c>
      <c r="H966" s="49" t="s">
        <v>235</v>
      </c>
      <c r="I966" s="49" t="s">
        <v>237</v>
      </c>
      <c r="J966" s="16" t="s">
        <v>25</v>
      </c>
      <c r="K966" s="49" t="s">
        <v>38</v>
      </c>
      <c r="L966" s="18">
        <v>2208.04</v>
      </c>
      <c r="M966" s="56">
        <v>331.20499999999998</v>
      </c>
      <c r="N966" s="14"/>
    </row>
    <row r="967" spans="1:14" s="15" customFormat="1" ht="48" customHeight="1" x14ac:dyDescent="0.2">
      <c r="A967" s="49" t="s">
        <v>205</v>
      </c>
      <c r="B967" s="49" t="s">
        <v>206</v>
      </c>
      <c r="C967" s="49" t="s">
        <v>163</v>
      </c>
      <c r="D967" s="49" t="s">
        <v>233</v>
      </c>
      <c r="E967" s="49" t="s">
        <v>207</v>
      </c>
      <c r="F967" s="49" t="s">
        <v>234</v>
      </c>
      <c r="G967" s="17">
        <v>42369</v>
      </c>
      <c r="H967" s="49" t="s">
        <v>235</v>
      </c>
      <c r="I967" s="49" t="s">
        <v>237</v>
      </c>
      <c r="J967" s="16" t="s">
        <v>25</v>
      </c>
      <c r="K967" s="49" t="s">
        <v>38</v>
      </c>
      <c r="L967" s="18">
        <v>2208.04</v>
      </c>
      <c r="M967" s="56">
        <v>331.20499999999998</v>
      </c>
      <c r="N967" s="14"/>
    </row>
    <row r="968" spans="1:14" s="15" customFormat="1" ht="48" customHeight="1" x14ac:dyDescent="0.2">
      <c r="A968" s="49" t="s">
        <v>205</v>
      </c>
      <c r="B968" s="49" t="s">
        <v>206</v>
      </c>
      <c r="C968" s="49" t="s">
        <v>163</v>
      </c>
      <c r="D968" s="49" t="s">
        <v>233</v>
      </c>
      <c r="E968" s="49" t="s">
        <v>207</v>
      </c>
      <c r="F968" s="49" t="s">
        <v>234</v>
      </c>
      <c r="G968" s="17">
        <v>42369</v>
      </c>
      <c r="H968" s="49" t="s">
        <v>235</v>
      </c>
      <c r="I968" s="49" t="s">
        <v>237</v>
      </c>
      <c r="J968" s="16" t="s">
        <v>25</v>
      </c>
      <c r="K968" s="49" t="s">
        <v>38</v>
      </c>
      <c r="L968" s="18">
        <v>2208.04</v>
      </c>
      <c r="M968" s="56">
        <v>331.20499999999998</v>
      </c>
      <c r="N968" s="14"/>
    </row>
    <row r="969" spans="1:14" s="15" customFormat="1" ht="48" customHeight="1" x14ac:dyDescent="0.2">
      <c r="A969" s="49" t="s">
        <v>205</v>
      </c>
      <c r="B969" s="49" t="s">
        <v>206</v>
      </c>
      <c r="C969" s="49" t="s">
        <v>163</v>
      </c>
      <c r="D969" s="49" t="s">
        <v>233</v>
      </c>
      <c r="E969" s="49" t="s">
        <v>207</v>
      </c>
      <c r="F969" s="49" t="s">
        <v>234</v>
      </c>
      <c r="G969" s="17">
        <v>42369</v>
      </c>
      <c r="H969" s="49" t="s">
        <v>235</v>
      </c>
      <c r="I969" s="49" t="s">
        <v>237</v>
      </c>
      <c r="J969" s="16" t="s">
        <v>25</v>
      </c>
      <c r="K969" s="49" t="s">
        <v>38</v>
      </c>
      <c r="L969" s="18">
        <v>2208.04</v>
      </c>
      <c r="M969" s="56">
        <v>331.20499999999998</v>
      </c>
      <c r="N969" s="14"/>
    </row>
    <row r="970" spans="1:14" s="15" customFormat="1" ht="48" customHeight="1" x14ac:dyDescent="0.2">
      <c r="A970" s="49" t="s">
        <v>205</v>
      </c>
      <c r="B970" s="49" t="s">
        <v>206</v>
      </c>
      <c r="C970" s="49" t="s">
        <v>163</v>
      </c>
      <c r="D970" s="49" t="s">
        <v>233</v>
      </c>
      <c r="E970" s="49" t="s">
        <v>207</v>
      </c>
      <c r="F970" s="49" t="s">
        <v>234</v>
      </c>
      <c r="G970" s="17">
        <v>42369</v>
      </c>
      <c r="H970" s="49" t="s">
        <v>235</v>
      </c>
      <c r="I970" s="49" t="s">
        <v>237</v>
      </c>
      <c r="J970" s="16" t="s">
        <v>25</v>
      </c>
      <c r="K970" s="49" t="s">
        <v>38</v>
      </c>
      <c r="L970" s="18">
        <v>2208.04</v>
      </c>
      <c r="M970" s="56">
        <v>331.20499999999998</v>
      </c>
      <c r="N970" s="14"/>
    </row>
    <row r="971" spans="1:14" s="15" customFormat="1" ht="48" customHeight="1" x14ac:dyDescent="0.2">
      <c r="A971" s="49" t="s">
        <v>205</v>
      </c>
      <c r="B971" s="49" t="s">
        <v>206</v>
      </c>
      <c r="C971" s="49" t="s">
        <v>163</v>
      </c>
      <c r="D971" s="49" t="s">
        <v>233</v>
      </c>
      <c r="E971" s="49" t="s">
        <v>207</v>
      </c>
      <c r="F971" s="49" t="s">
        <v>234</v>
      </c>
      <c r="G971" s="17">
        <v>42369</v>
      </c>
      <c r="H971" s="49" t="s">
        <v>235</v>
      </c>
      <c r="I971" s="49" t="s">
        <v>237</v>
      </c>
      <c r="J971" s="16" t="s">
        <v>25</v>
      </c>
      <c r="K971" s="49" t="s">
        <v>38</v>
      </c>
      <c r="L971" s="18">
        <v>2208.04</v>
      </c>
      <c r="M971" s="56">
        <v>331.20499999999998</v>
      </c>
      <c r="N971" s="14"/>
    </row>
    <row r="972" spans="1:14" s="15" customFormat="1" ht="48" customHeight="1" x14ac:dyDescent="0.2">
      <c r="A972" s="49" t="s">
        <v>205</v>
      </c>
      <c r="B972" s="49" t="s">
        <v>206</v>
      </c>
      <c r="C972" s="49" t="s">
        <v>163</v>
      </c>
      <c r="D972" s="49" t="s">
        <v>233</v>
      </c>
      <c r="E972" s="49" t="s">
        <v>207</v>
      </c>
      <c r="F972" s="49" t="s">
        <v>234</v>
      </c>
      <c r="G972" s="17">
        <v>42369</v>
      </c>
      <c r="H972" s="49" t="s">
        <v>235</v>
      </c>
      <c r="I972" s="49" t="s">
        <v>237</v>
      </c>
      <c r="J972" s="16" t="s">
        <v>25</v>
      </c>
      <c r="K972" s="49" t="s">
        <v>38</v>
      </c>
      <c r="L972" s="18">
        <v>2208.04</v>
      </c>
      <c r="M972" s="56">
        <v>331.20499999999998</v>
      </c>
      <c r="N972" s="14"/>
    </row>
    <row r="973" spans="1:14" s="15" customFormat="1" ht="48" customHeight="1" x14ac:dyDescent="0.2">
      <c r="A973" s="49" t="s">
        <v>205</v>
      </c>
      <c r="B973" s="49" t="s">
        <v>206</v>
      </c>
      <c r="C973" s="49" t="s">
        <v>163</v>
      </c>
      <c r="D973" s="49" t="s">
        <v>233</v>
      </c>
      <c r="E973" s="49" t="s">
        <v>207</v>
      </c>
      <c r="F973" s="49" t="s">
        <v>234</v>
      </c>
      <c r="G973" s="17">
        <v>42369</v>
      </c>
      <c r="H973" s="49" t="s">
        <v>235</v>
      </c>
      <c r="I973" s="49" t="s">
        <v>237</v>
      </c>
      <c r="J973" s="16" t="s">
        <v>25</v>
      </c>
      <c r="K973" s="49" t="s">
        <v>38</v>
      </c>
      <c r="L973" s="18">
        <v>2208.04</v>
      </c>
      <c r="M973" s="56">
        <v>331.20499999999998</v>
      </c>
      <c r="N973" s="14"/>
    </row>
    <row r="974" spans="1:14" s="15" customFormat="1" ht="48" customHeight="1" x14ac:dyDescent="0.2">
      <c r="A974" s="49" t="s">
        <v>205</v>
      </c>
      <c r="B974" s="49" t="s">
        <v>206</v>
      </c>
      <c r="C974" s="49" t="s">
        <v>163</v>
      </c>
      <c r="D974" s="49" t="s">
        <v>233</v>
      </c>
      <c r="E974" s="49" t="s">
        <v>207</v>
      </c>
      <c r="F974" s="49" t="s">
        <v>234</v>
      </c>
      <c r="G974" s="17">
        <v>42369</v>
      </c>
      <c r="H974" s="49" t="s">
        <v>235</v>
      </c>
      <c r="I974" s="49" t="s">
        <v>237</v>
      </c>
      <c r="J974" s="16" t="s">
        <v>25</v>
      </c>
      <c r="K974" s="49" t="s">
        <v>38</v>
      </c>
      <c r="L974" s="18">
        <v>2208.04</v>
      </c>
      <c r="M974" s="56">
        <v>331.20499999999998</v>
      </c>
      <c r="N974" s="14"/>
    </row>
    <row r="975" spans="1:14" s="15" customFormat="1" ht="48" customHeight="1" x14ac:dyDescent="0.2">
      <c r="A975" s="49" t="s">
        <v>205</v>
      </c>
      <c r="B975" s="49" t="s">
        <v>206</v>
      </c>
      <c r="C975" s="49" t="s">
        <v>163</v>
      </c>
      <c r="D975" s="49" t="s">
        <v>233</v>
      </c>
      <c r="E975" s="49" t="s">
        <v>207</v>
      </c>
      <c r="F975" s="49" t="s">
        <v>234</v>
      </c>
      <c r="G975" s="17">
        <v>42369</v>
      </c>
      <c r="H975" s="49" t="s">
        <v>235</v>
      </c>
      <c r="I975" s="49" t="s">
        <v>237</v>
      </c>
      <c r="J975" s="16" t="s">
        <v>25</v>
      </c>
      <c r="K975" s="49" t="s">
        <v>38</v>
      </c>
      <c r="L975" s="18">
        <v>2208.04</v>
      </c>
      <c r="M975" s="56">
        <v>331.20499999999998</v>
      </c>
      <c r="N975" s="14"/>
    </row>
    <row r="976" spans="1:14" s="15" customFormat="1" ht="48" customHeight="1" x14ac:dyDescent="0.2">
      <c r="A976" s="49" t="s">
        <v>205</v>
      </c>
      <c r="B976" s="49" t="s">
        <v>206</v>
      </c>
      <c r="C976" s="49" t="s">
        <v>163</v>
      </c>
      <c r="D976" s="49" t="s">
        <v>233</v>
      </c>
      <c r="E976" s="49" t="s">
        <v>207</v>
      </c>
      <c r="F976" s="49" t="s">
        <v>234</v>
      </c>
      <c r="G976" s="17">
        <v>42369</v>
      </c>
      <c r="H976" s="49" t="s">
        <v>235</v>
      </c>
      <c r="I976" s="49" t="s">
        <v>237</v>
      </c>
      <c r="J976" s="16" t="s">
        <v>25</v>
      </c>
      <c r="K976" s="49" t="s">
        <v>38</v>
      </c>
      <c r="L976" s="18">
        <v>2208.04</v>
      </c>
      <c r="M976" s="56">
        <v>331.20499999999998</v>
      </c>
      <c r="N976" s="14"/>
    </row>
    <row r="977" spans="1:14" s="15" customFormat="1" ht="48" customHeight="1" x14ac:dyDescent="0.2">
      <c r="A977" s="49" t="s">
        <v>205</v>
      </c>
      <c r="B977" s="49" t="s">
        <v>206</v>
      </c>
      <c r="C977" s="49" t="s">
        <v>163</v>
      </c>
      <c r="D977" s="49" t="s">
        <v>233</v>
      </c>
      <c r="E977" s="49" t="s">
        <v>207</v>
      </c>
      <c r="F977" s="49" t="s">
        <v>234</v>
      </c>
      <c r="G977" s="17">
        <v>42369</v>
      </c>
      <c r="H977" s="49" t="s">
        <v>235</v>
      </c>
      <c r="I977" s="49" t="s">
        <v>237</v>
      </c>
      <c r="J977" s="16" t="s">
        <v>25</v>
      </c>
      <c r="K977" s="49" t="s">
        <v>38</v>
      </c>
      <c r="L977" s="18">
        <v>2208.04</v>
      </c>
      <c r="M977" s="56">
        <v>331.20499999999998</v>
      </c>
      <c r="N977" s="14"/>
    </row>
    <row r="978" spans="1:14" s="15" customFormat="1" ht="48" customHeight="1" x14ac:dyDescent="0.2">
      <c r="A978" s="49" t="s">
        <v>205</v>
      </c>
      <c r="B978" s="49" t="s">
        <v>206</v>
      </c>
      <c r="C978" s="49" t="s">
        <v>163</v>
      </c>
      <c r="D978" s="49" t="s">
        <v>233</v>
      </c>
      <c r="E978" s="49" t="s">
        <v>207</v>
      </c>
      <c r="F978" s="49" t="s">
        <v>234</v>
      </c>
      <c r="G978" s="17">
        <v>42369</v>
      </c>
      <c r="H978" s="49" t="s">
        <v>235</v>
      </c>
      <c r="I978" s="49" t="s">
        <v>237</v>
      </c>
      <c r="J978" s="16" t="s">
        <v>25</v>
      </c>
      <c r="K978" s="49" t="s">
        <v>38</v>
      </c>
      <c r="L978" s="18">
        <v>2208.04</v>
      </c>
      <c r="M978" s="56">
        <v>331.20499999999998</v>
      </c>
      <c r="N978" s="14"/>
    </row>
    <row r="979" spans="1:14" s="15" customFormat="1" ht="48" customHeight="1" x14ac:dyDescent="0.2">
      <c r="A979" s="49" t="s">
        <v>205</v>
      </c>
      <c r="B979" s="49" t="s">
        <v>206</v>
      </c>
      <c r="C979" s="49" t="s">
        <v>163</v>
      </c>
      <c r="D979" s="49" t="s">
        <v>233</v>
      </c>
      <c r="E979" s="49" t="s">
        <v>207</v>
      </c>
      <c r="F979" s="49" t="s">
        <v>234</v>
      </c>
      <c r="G979" s="17">
        <v>42369</v>
      </c>
      <c r="H979" s="49" t="s">
        <v>235</v>
      </c>
      <c r="I979" s="49" t="s">
        <v>237</v>
      </c>
      <c r="J979" s="16" t="s">
        <v>25</v>
      </c>
      <c r="K979" s="49" t="s">
        <v>38</v>
      </c>
      <c r="L979" s="18">
        <v>2208.04</v>
      </c>
      <c r="M979" s="56">
        <v>331.20499999999998</v>
      </c>
      <c r="N979" s="14"/>
    </row>
    <row r="980" spans="1:14" s="15" customFormat="1" ht="48" customHeight="1" x14ac:dyDescent="0.2">
      <c r="A980" s="49" t="s">
        <v>205</v>
      </c>
      <c r="B980" s="49" t="s">
        <v>206</v>
      </c>
      <c r="C980" s="49" t="s">
        <v>163</v>
      </c>
      <c r="D980" s="49" t="s">
        <v>233</v>
      </c>
      <c r="E980" s="49" t="s">
        <v>207</v>
      </c>
      <c r="F980" s="49" t="s">
        <v>234</v>
      </c>
      <c r="G980" s="17">
        <v>42369</v>
      </c>
      <c r="H980" s="49" t="s">
        <v>235</v>
      </c>
      <c r="I980" s="49" t="s">
        <v>237</v>
      </c>
      <c r="J980" s="16" t="s">
        <v>25</v>
      </c>
      <c r="K980" s="49" t="s">
        <v>38</v>
      </c>
      <c r="L980" s="18">
        <v>2208.04</v>
      </c>
      <c r="M980" s="56">
        <v>331.20499999999998</v>
      </c>
      <c r="N980" s="14"/>
    </row>
    <row r="981" spans="1:14" s="15" customFormat="1" ht="48" customHeight="1" x14ac:dyDescent="0.2">
      <c r="A981" s="49" t="s">
        <v>205</v>
      </c>
      <c r="B981" s="49" t="s">
        <v>206</v>
      </c>
      <c r="C981" s="49" t="s">
        <v>163</v>
      </c>
      <c r="D981" s="49" t="s">
        <v>233</v>
      </c>
      <c r="E981" s="49" t="s">
        <v>207</v>
      </c>
      <c r="F981" s="49" t="s">
        <v>234</v>
      </c>
      <c r="G981" s="17">
        <v>42369</v>
      </c>
      <c r="H981" s="49" t="s">
        <v>235</v>
      </c>
      <c r="I981" s="49" t="s">
        <v>237</v>
      </c>
      <c r="J981" s="16" t="s">
        <v>25</v>
      </c>
      <c r="K981" s="49" t="s">
        <v>38</v>
      </c>
      <c r="L981" s="18">
        <v>2208.04</v>
      </c>
      <c r="M981" s="56">
        <v>331.20499999999998</v>
      </c>
      <c r="N981" s="14"/>
    </row>
    <row r="982" spans="1:14" s="15" customFormat="1" ht="48" customHeight="1" x14ac:dyDescent="0.2">
      <c r="A982" s="49" t="s">
        <v>205</v>
      </c>
      <c r="B982" s="49" t="s">
        <v>206</v>
      </c>
      <c r="C982" s="49" t="s">
        <v>163</v>
      </c>
      <c r="D982" s="49" t="s">
        <v>233</v>
      </c>
      <c r="E982" s="49" t="s">
        <v>207</v>
      </c>
      <c r="F982" s="49" t="s">
        <v>234</v>
      </c>
      <c r="G982" s="17">
        <v>42369</v>
      </c>
      <c r="H982" s="49" t="s">
        <v>235</v>
      </c>
      <c r="I982" s="49" t="s">
        <v>237</v>
      </c>
      <c r="J982" s="16" t="s">
        <v>25</v>
      </c>
      <c r="K982" s="49" t="s">
        <v>38</v>
      </c>
      <c r="L982" s="18">
        <v>2208.04</v>
      </c>
      <c r="M982" s="56">
        <v>331.20499999999998</v>
      </c>
      <c r="N982" s="14"/>
    </row>
    <row r="983" spans="1:14" s="15" customFormat="1" ht="48" customHeight="1" x14ac:dyDescent="0.2">
      <c r="A983" s="49" t="s">
        <v>205</v>
      </c>
      <c r="B983" s="49" t="s">
        <v>206</v>
      </c>
      <c r="C983" s="49" t="s">
        <v>163</v>
      </c>
      <c r="D983" s="49" t="s">
        <v>233</v>
      </c>
      <c r="E983" s="49" t="s">
        <v>207</v>
      </c>
      <c r="F983" s="49" t="s">
        <v>234</v>
      </c>
      <c r="G983" s="17">
        <v>42369</v>
      </c>
      <c r="H983" s="49" t="s">
        <v>235</v>
      </c>
      <c r="I983" s="49" t="s">
        <v>237</v>
      </c>
      <c r="J983" s="16" t="s">
        <v>25</v>
      </c>
      <c r="K983" s="49" t="s">
        <v>38</v>
      </c>
      <c r="L983" s="18">
        <v>2208.04</v>
      </c>
      <c r="M983" s="56">
        <v>331.20499999999998</v>
      </c>
      <c r="N983" s="14"/>
    </row>
    <row r="984" spans="1:14" s="15" customFormat="1" ht="48" customHeight="1" x14ac:dyDescent="0.2">
      <c r="A984" s="49" t="s">
        <v>205</v>
      </c>
      <c r="B984" s="49" t="s">
        <v>206</v>
      </c>
      <c r="C984" s="49" t="s">
        <v>163</v>
      </c>
      <c r="D984" s="49" t="s">
        <v>233</v>
      </c>
      <c r="E984" s="49" t="s">
        <v>207</v>
      </c>
      <c r="F984" s="49" t="s">
        <v>234</v>
      </c>
      <c r="G984" s="17">
        <v>42369</v>
      </c>
      <c r="H984" s="49" t="s">
        <v>235</v>
      </c>
      <c r="I984" s="49" t="s">
        <v>237</v>
      </c>
      <c r="J984" s="16" t="s">
        <v>25</v>
      </c>
      <c r="K984" s="49" t="s">
        <v>38</v>
      </c>
      <c r="L984" s="18">
        <v>2208.04</v>
      </c>
      <c r="M984" s="56">
        <v>331.20499999999998</v>
      </c>
      <c r="N984" s="14"/>
    </row>
    <row r="985" spans="1:14" s="15" customFormat="1" ht="48" customHeight="1" x14ac:dyDescent="0.2">
      <c r="A985" s="49" t="s">
        <v>205</v>
      </c>
      <c r="B985" s="49" t="s">
        <v>206</v>
      </c>
      <c r="C985" s="49" t="s">
        <v>163</v>
      </c>
      <c r="D985" s="49" t="s">
        <v>233</v>
      </c>
      <c r="E985" s="49" t="s">
        <v>207</v>
      </c>
      <c r="F985" s="49" t="s">
        <v>234</v>
      </c>
      <c r="G985" s="17">
        <v>42369</v>
      </c>
      <c r="H985" s="49" t="s">
        <v>235</v>
      </c>
      <c r="I985" s="49" t="s">
        <v>237</v>
      </c>
      <c r="J985" s="16" t="s">
        <v>25</v>
      </c>
      <c r="K985" s="49" t="s">
        <v>38</v>
      </c>
      <c r="L985" s="18">
        <v>2208.04</v>
      </c>
      <c r="M985" s="56">
        <v>331.20499999999998</v>
      </c>
      <c r="N985" s="14"/>
    </row>
    <row r="986" spans="1:14" s="15" customFormat="1" ht="48" customHeight="1" x14ac:dyDescent="0.2">
      <c r="A986" s="49" t="s">
        <v>205</v>
      </c>
      <c r="B986" s="49" t="s">
        <v>206</v>
      </c>
      <c r="C986" s="49" t="s">
        <v>163</v>
      </c>
      <c r="D986" s="49" t="s">
        <v>233</v>
      </c>
      <c r="E986" s="49" t="s">
        <v>207</v>
      </c>
      <c r="F986" s="49" t="s">
        <v>234</v>
      </c>
      <c r="G986" s="17">
        <v>42369</v>
      </c>
      <c r="H986" s="49" t="s">
        <v>235</v>
      </c>
      <c r="I986" s="49" t="s">
        <v>237</v>
      </c>
      <c r="J986" s="16" t="s">
        <v>25</v>
      </c>
      <c r="K986" s="49" t="s">
        <v>38</v>
      </c>
      <c r="L986" s="18">
        <v>2208.04</v>
      </c>
      <c r="M986" s="56">
        <v>331.20499999999998</v>
      </c>
      <c r="N986" s="14"/>
    </row>
    <row r="987" spans="1:14" s="15" customFormat="1" ht="48" customHeight="1" x14ac:dyDescent="0.2">
      <c r="A987" s="49" t="s">
        <v>205</v>
      </c>
      <c r="B987" s="49" t="s">
        <v>206</v>
      </c>
      <c r="C987" s="49" t="s">
        <v>163</v>
      </c>
      <c r="D987" s="49" t="s">
        <v>233</v>
      </c>
      <c r="E987" s="49" t="s">
        <v>207</v>
      </c>
      <c r="F987" s="49" t="s">
        <v>234</v>
      </c>
      <c r="G987" s="17">
        <v>42369</v>
      </c>
      <c r="H987" s="49" t="s">
        <v>235</v>
      </c>
      <c r="I987" s="49" t="s">
        <v>237</v>
      </c>
      <c r="J987" s="16" t="s">
        <v>25</v>
      </c>
      <c r="K987" s="49" t="s">
        <v>38</v>
      </c>
      <c r="L987" s="18">
        <v>2208.04</v>
      </c>
      <c r="M987" s="56">
        <v>331.20499999999998</v>
      </c>
      <c r="N987" s="14"/>
    </row>
    <row r="988" spans="1:14" s="15" customFormat="1" ht="48" customHeight="1" x14ac:dyDescent="0.2">
      <c r="A988" s="49" t="s">
        <v>205</v>
      </c>
      <c r="B988" s="49" t="s">
        <v>206</v>
      </c>
      <c r="C988" s="49" t="s">
        <v>163</v>
      </c>
      <c r="D988" s="49" t="s">
        <v>233</v>
      </c>
      <c r="E988" s="49" t="s">
        <v>207</v>
      </c>
      <c r="F988" s="49" t="s">
        <v>234</v>
      </c>
      <c r="G988" s="17">
        <v>42369</v>
      </c>
      <c r="H988" s="49" t="s">
        <v>235</v>
      </c>
      <c r="I988" s="49" t="s">
        <v>237</v>
      </c>
      <c r="J988" s="16" t="s">
        <v>25</v>
      </c>
      <c r="K988" s="49" t="s">
        <v>38</v>
      </c>
      <c r="L988" s="18">
        <v>2208.04</v>
      </c>
      <c r="M988" s="56">
        <v>331.20499999999998</v>
      </c>
      <c r="N988" s="14"/>
    </row>
    <row r="989" spans="1:14" s="15" customFormat="1" ht="48" customHeight="1" x14ac:dyDescent="0.2">
      <c r="A989" s="49" t="s">
        <v>205</v>
      </c>
      <c r="B989" s="49" t="s">
        <v>206</v>
      </c>
      <c r="C989" s="49" t="s">
        <v>163</v>
      </c>
      <c r="D989" s="49" t="s">
        <v>233</v>
      </c>
      <c r="E989" s="49" t="s">
        <v>207</v>
      </c>
      <c r="F989" s="49" t="s">
        <v>234</v>
      </c>
      <c r="G989" s="17">
        <v>42369</v>
      </c>
      <c r="H989" s="49" t="s">
        <v>235</v>
      </c>
      <c r="I989" s="49" t="s">
        <v>237</v>
      </c>
      <c r="J989" s="16" t="s">
        <v>25</v>
      </c>
      <c r="K989" s="49" t="s">
        <v>38</v>
      </c>
      <c r="L989" s="18">
        <v>2208.04</v>
      </c>
      <c r="M989" s="56">
        <v>331.20499999999998</v>
      </c>
      <c r="N989" s="14"/>
    </row>
    <row r="990" spans="1:14" s="15" customFormat="1" ht="48" customHeight="1" x14ac:dyDescent="0.2">
      <c r="A990" s="49" t="s">
        <v>205</v>
      </c>
      <c r="B990" s="49" t="s">
        <v>206</v>
      </c>
      <c r="C990" s="49" t="s">
        <v>163</v>
      </c>
      <c r="D990" s="49" t="s">
        <v>233</v>
      </c>
      <c r="E990" s="49" t="s">
        <v>207</v>
      </c>
      <c r="F990" s="49" t="s">
        <v>234</v>
      </c>
      <c r="G990" s="17">
        <v>42369</v>
      </c>
      <c r="H990" s="49" t="s">
        <v>235</v>
      </c>
      <c r="I990" s="49" t="s">
        <v>237</v>
      </c>
      <c r="J990" s="16" t="s">
        <v>25</v>
      </c>
      <c r="K990" s="49" t="s">
        <v>38</v>
      </c>
      <c r="L990" s="18">
        <v>2208.04</v>
      </c>
      <c r="M990" s="56">
        <v>331.20499999999998</v>
      </c>
      <c r="N990" s="14"/>
    </row>
    <row r="991" spans="1:14" s="15" customFormat="1" ht="48" customHeight="1" x14ac:dyDescent="0.2">
      <c r="A991" s="49" t="s">
        <v>205</v>
      </c>
      <c r="B991" s="49" t="s">
        <v>206</v>
      </c>
      <c r="C991" s="49" t="s">
        <v>163</v>
      </c>
      <c r="D991" s="49" t="s">
        <v>233</v>
      </c>
      <c r="E991" s="49" t="s">
        <v>207</v>
      </c>
      <c r="F991" s="49" t="s">
        <v>234</v>
      </c>
      <c r="G991" s="17">
        <v>42369</v>
      </c>
      <c r="H991" s="49" t="s">
        <v>235</v>
      </c>
      <c r="I991" s="49" t="s">
        <v>237</v>
      </c>
      <c r="J991" s="16" t="s">
        <v>25</v>
      </c>
      <c r="K991" s="49" t="s">
        <v>38</v>
      </c>
      <c r="L991" s="18">
        <v>2208.04</v>
      </c>
      <c r="M991" s="56">
        <v>331.20499999999998</v>
      </c>
      <c r="N991" s="14"/>
    </row>
    <row r="992" spans="1:14" s="15" customFormat="1" ht="48" customHeight="1" x14ac:dyDescent="0.2">
      <c r="A992" s="49" t="s">
        <v>205</v>
      </c>
      <c r="B992" s="49" t="s">
        <v>206</v>
      </c>
      <c r="C992" s="49" t="s">
        <v>163</v>
      </c>
      <c r="D992" s="49" t="s">
        <v>233</v>
      </c>
      <c r="E992" s="49" t="s">
        <v>207</v>
      </c>
      <c r="F992" s="49" t="s">
        <v>234</v>
      </c>
      <c r="G992" s="17">
        <v>42369</v>
      </c>
      <c r="H992" s="49" t="s">
        <v>235</v>
      </c>
      <c r="I992" s="49" t="s">
        <v>237</v>
      </c>
      <c r="J992" s="16" t="s">
        <v>25</v>
      </c>
      <c r="K992" s="49" t="s">
        <v>38</v>
      </c>
      <c r="L992" s="18">
        <v>2208.04</v>
      </c>
      <c r="M992" s="56">
        <v>331.20499999999998</v>
      </c>
      <c r="N992" s="14"/>
    </row>
    <row r="993" spans="1:14" s="15" customFormat="1" ht="48" customHeight="1" x14ac:dyDescent="0.2">
      <c r="A993" s="49" t="s">
        <v>205</v>
      </c>
      <c r="B993" s="49" t="s">
        <v>206</v>
      </c>
      <c r="C993" s="49" t="s">
        <v>163</v>
      </c>
      <c r="D993" s="49" t="s">
        <v>233</v>
      </c>
      <c r="E993" s="49" t="s">
        <v>207</v>
      </c>
      <c r="F993" s="49" t="s">
        <v>234</v>
      </c>
      <c r="G993" s="17">
        <v>42369</v>
      </c>
      <c r="H993" s="49" t="s">
        <v>235</v>
      </c>
      <c r="I993" s="49" t="s">
        <v>237</v>
      </c>
      <c r="J993" s="16" t="s">
        <v>25</v>
      </c>
      <c r="K993" s="49" t="s">
        <v>38</v>
      </c>
      <c r="L993" s="18">
        <v>2208.04</v>
      </c>
      <c r="M993" s="56">
        <v>331.20499999999998</v>
      </c>
      <c r="N993" s="14"/>
    </row>
    <row r="994" spans="1:14" s="15" customFormat="1" ht="48" customHeight="1" x14ac:dyDescent="0.2">
      <c r="A994" s="49" t="s">
        <v>205</v>
      </c>
      <c r="B994" s="49" t="s">
        <v>206</v>
      </c>
      <c r="C994" s="49" t="s">
        <v>163</v>
      </c>
      <c r="D994" s="49" t="s">
        <v>233</v>
      </c>
      <c r="E994" s="49" t="s">
        <v>207</v>
      </c>
      <c r="F994" s="49" t="s">
        <v>234</v>
      </c>
      <c r="G994" s="17">
        <v>42369</v>
      </c>
      <c r="H994" s="49" t="s">
        <v>235</v>
      </c>
      <c r="I994" s="49" t="s">
        <v>237</v>
      </c>
      <c r="J994" s="16" t="s">
        <v>25</v>
      </c>
      <c r="K994" s="49" t="s">
        <v>38</v>
      </c>
      <c r="L994" s="18">
        <v>2208.04</v>
      </c>
      <c r="M994" s="56">
        <v>331.20499999999998</v>
      </c>
      <c r="N994" s="14"/>
    </row>
    <row r="995" spans="1:14" s="15" customFormat="1" ht="48" customHeight="1" x14ac:dyDescent="0.2">
      <c r="A995" s="49" t="s">
        <v>205</v>
      </c>
      <c r="B995" s="49" t="s">
        <v>206</v>
      </c>
      <c r="C995" s="49" t="s">
        <v>163</v>
      </c>
      <c r="D995" s="49" t="s">
        <v>233</v>
      </c>
      <c r="E995" s="49" t="s">
        <v>207</v>
      </c>
      <c r="F995" s="49" t="s">
        <v>234</v>
      </c>
      <c r="G995" s="17">
        <v>42369</v>
      </c>
      <c r="H995" s="49" t="s">
        <v>235</v>
      </c>
      <c r="I995" s="49" t="s">
        <v>237</v>
      </c>
      <c r="J995" s="16" t="s">
        <v>25</v>
      </c>
      <c r="K995" s="49" t="s">
        <v>38</v>
      </c>
      <c r="L995" s="18">
        <v>2208.04</v>
      </c>
      <c r="M995" s="56">
        <v>331.20499999999998</v>
      </c>
      <c r="N995" s="14"/>
    </row>
    <row r="996" spans="1:14" s="15" customFormat="1" ht="48" customHeight="1" x14ac:dyDescent="0.2">
      <c r="A996" s="49" t="s">
        <v>205</v>
      </c>
      <c r="B996" s="49" t="s">
        <v>206</v>
      </c>
      <c r="C996" s="49" t="s">
        <v>163</v>
      </c>
      <c r="D996" s="49" t="s">
        <v>233</v>
      </c>
      <c r="E996" s="49" t="s">
        <v>207</v>
      </c>
      <c r="F996" s="49" t="s">
        <v>234</v>
      </c>
      <c r="G996" s="17">
        <v>42369</v>
      </c>
      <c r="H996" s="49" t="s">
        <v>235</v>
      </c>
      <c r="I996" s="49" t="s">
        <v>237</v>
      </c>
      <c r="J996" s="16" t="s">
        <v>25</v>
      </c>
      <c r="K996" s="49" t="s">
        <v>38</v>
      </c>
      <c r="L996" s="18">
        <v>2208.04</v>
      </c>
      <c r="M996" s="56">
        <v>331.20499999999998</v>
      </c>
      <c r="N996" s="14"/>
    </row>
    <row r="997" spans="1:14" s="15" customFormat="1" ht="48" customHeight="1" x14ac:dyDescent="0.2">
      <c r="A997" s="49" t="s">
        <v>205</v>
      </c>
      <c r="B997" s="49" t="s">
        <v>206</v>
      </c>
      <c r="C997" s="49" t="s">
        <v>163</v>
      </c>
      <c r="D997" s="49" t="s">
        <v>233</v>
      </c>
      <c r="E997" s="49" t="s">
        <v>207</v>
      </c>
      <c r="F997" s="49" t="s">
        <v>234</v>
      </c>
      <c r="G997" s="17">
        <v>42369</v>
      </c>
      <c r="H997" s="49" t="s">
        <v>235</v>
      </c>
      <c r="I997" s="49" t="s">
        <v>237</v>
      </c>
      <c r="J997" s="16" t="s">
        <v>25</v>
      </c>
      <c r="K997" s="49" t="s">
        <v>38</v>
      </c>
      <c r="L997" s="18">
        <v>2208.04</v>
      </c>
      <c r="M997" s="56">
        <v>331.20499999999998</v>
      </c>
      <c r="N997" s="14"/>
    </row>
    <row r="998" spans="1:14" s="15" customFormat="1" ht="48" customHeight="1" x14ac:dyDescent="0.2">
      <c r="A998" s="49" t="s">
        <v>205</v>
      </c>
      <c r="B998" s="49" t="s">
        <v>206</v>
      </c>
      <c r="C998" s="49" t="s">
        <v>163</v>
      </c>
      <c r="D998" s="49" t="s">
        <v>233</v>
      </c>
      <c r="E998" s="49" t="s">
        <v>207</v>
      </c>
      <c r="F998" s="49" t="s">
        <v>234</v>
      </c>
      <c r="G998" s="17">
        <v>42369</v>
      </c>
      <c r="H998" s="49" t="s">
        <v>235</v>
      </c>
      <c r="I998" s="49" t="s">
        <v>237</v>
      </c>
      <c r="J998" s="16" t="s">
        <v>25</v>
      </c>
      <c r="K998" s="49" t="s">
        <v>38</v>
      </c>
      <c r="L998" s="18">
        <v>2208.04</v>
      </c>
      <c r="M998" s="56">
        <v>331.20499999999998</v>
      </c>
      <c r="N998" s="14"/>
    </row>
    <row r="999" spans="1:14" s="15" customFormat="1" ht="48" customHeight="1" x14ac:dyDescent="0.2">
      <c r="A999" s="49" t="s">
        <v>205</v>
      </c>
      <c r="B999" s="49" t="s">
        <v>206</v>
      </c>
      <c r="C999" s="49" t="s">
        <v>163</v>
      </c>
      <c r="D999" s="49" t="s">
        <v>233</v>
      </c>
      <c r="E999" s="49" t="s">
        <v>207</v>
      </c>
      <c r="F999" s="49" t="s">
        <v>234</v>
      </c>
      <c r="G999" s="17">
        <v>42369</v>
      </c>
      <c r="H999" s="49" t="s">
        <v>235</v>
      </c>
      <c r="I999" s="49" t="s">
        <v>237</v>
      </c>
      <c r="J999" s="16" t="s">
        <v>25</v>
      </c>
      <c r="K999" s="49" t="s">
        <v>38</v>
      </c>
      <c r="L999" s="18">
        <v>2208.04</v>
      </c>
      <c r="M999" s="56">
        <v>331.20499999999998</v>
      </c>
      <c r="N999" s="14"/>
    </row>
    <row r="1000" spans="1:14" s="15" customFormat="1" ht="48" customHeight="1" x14ac:dyDescent="0.2">
      <c r="A1000" s="49" t="s">
        <v>205</v>
      </c>
      <c r="B1000" s="49" t="s">
        <v>206</v>
      </c>
      <c r="C1000" s="49" t="s">
        <v>163</v>
      </c>
      <c r="D1000" s="49" t="s">
        <v>233</v>
      </c>
      <c r="E1000" s="49" t="s">
        <v>207</v>
      </c>
      <c r="F1000" s="49" t="s">
        <v>234</v>
      </c>
      <c r="G1000" s="17">
        <v>42369</v>
      </c>
      <c r="H1000" s="49" t="s">
        <v>235</v>
      </c>
      <c r="I1000" s="49" t="s">
        <v>237</v>
      </c>
      <c r="J1000" s="16" t="s">
        <v>25</v>
      </c>
      <c r="K1000" s="49" t="s">
        <v>38</v>
      </c>
      <c r="L1000" s="18">
        <v>2208.04</v>
      </c>
      <c r="M1000" s="56">
        <v>331.20499999999998</v>
      </c>
      <c r="N1000" s="14"/>
    </row>
    <row r="1001" spans="1:14" s="15" customFormat="1" ht="48" customHeight="1" x14ac:dyDescent="0.2">
      <c r="A1001" s="49" t="s">
        <v>205</v>
      </c>
      <c r="B1001" s="49" t="s">
        <v>206</v>
      </c>
      <c r="C1001" s="49" t="s">
        <v>163</v>
      </c>
      <c r="D1001" s="49" t="s">
        <v>233</v>
      </c>
      <c r="E1001" s="49" t="s">
        <v>207</v>
      </c>
      <c r="F1001" s="49" t="s">
        <v>234</v>
      </c>
      <c r="G1001" s="17">
        <v>42369</v>
      </c>
      <c r="H1001" s="49" t="s">
        <v>235</v>
      </c>
      <c r="I1001" s="49" t="s">
        <v>237</v>
      </c>
      <c r="J1001" s="16" t="s">
        <v>25</v>
      </c>
      <c r="K1001" s="49" t="s">
        <v>38</v>
      </c>
      <c r="L1001" s="18">
        <v>2208.04</v>
      </c>
      <c r="M1001" s="56">
        <v>331.20499999999998</v>
      </c>
      <c r="N1001" s="14"/>
    </row>
    <row r="1002" spans="1:14" s="15" customFormat="1" ht="48" customHeight="1" x14ac:dyDescent="0.2">
      <c r="A1002" s="49" t="s">
        <v>205</v>
      </c>
      <c r="B1002" s="49" t="s">
        <v>206</v>
      </c>
      <c r="C1002" s="49" t="s">
        <v>163</v>
      </c>
      <c r="D1002" s="49" t="s">
        <v>233</v>
      </c>
      <c r="E1002" s="49" t="s">
        <v>207</v>
      </c>
      <c r="F1002" s="49" t="s">
        <v>234</v>
      </c>
      <c r="G1002" s="17">
        <v>42369</v>
      </c>
      <c r="H1002" s="49" t="s">
        <v>235</v>
      </c>
      <c r="I1002" s="49" t="s">
        <v>237</v>
      </c>
      <c r="J1002" s="16" t="s">
        <v>25</v>
      </c>
      <c r="K1002" s="49" t="s">
        <v>38</v>
      </c>
      <c r="L1002" s="18">
        <v>2208.04</v>
      </c>
      <c r="M1002" s="56">
        <v>331.20499999999998</v>
      </c>
      <c r="N1002" s="14"/>
    </row>
    <row r="1003" spans="1:14" s="15" customFormat="1" ht="48" customHeight="1" x14ac:dyDescent="0.2">
      <c r="A1003" s="49" t="s">
        <v>205</v>
      </c>
      <c r="B1003" s="49" t="s">
        <v>206</v>
      </c>
      <c r="C1003" s="49" t="s">
        <v>163</v>
      </c>
      <c r="D1003" s="49" t="s">
        <v>233</v>
      </c>
      <c r="E1003" s="49" t="s">
        <v>207</v>
      </c>
      <c r="F1003" s="49" t="s">
        <v>234</v>
      </c>
      <c r="G1003" s="17">
        <v>42369</v>
      </c>
      <c r="H1003" s="49" t="s">
        <v>235</v>
      </c>
      <c r="I1003" s="49" t="s">
        <v>237</v>
      </c>
      <c r="J1003" s="16" t="s">
        <v>25</v>
      </c>
      <c r="K1003" s="49" t="s">
        <v>38</v>
      </c>
      <c r="L1003" s="18">
        <v>2208.04</v>
      </c>
      <c r="M1003" s="56">
        <v>331.20499999999998</v>
      </c>
      <c r="N1003" s="14"/>
    </row>
    <row r="1004" spans="1:14" s="15" customFormat="1" ht="48" customHeight="1" x14ac:dyDescent="0.2">
      <c r="A1004" s="49" t="s">
        <v>205</v>
      </c>
      <c r="B1004" s="49" t="s">
        <v>206</v>
      </c>
      <c r="C1004" s="49" t="s">
        <v>163</v>
      </c>
      <c r="D1004" s="49" t="s">
        <v>233</v>
      </c>
      <c r="E1004" s="49" t="s">
        <v>207</v>
      </c>
      <c r="F1004" s="49" t="s">
        <v>234</v>
      </c>
      <c r="G1004" s="17">
        <v>42369</v>
      </c>
      <c r="H1004" s="49" t="s">
        <v>235</v>
      </c>
      <c r="I1004" s="49" t="s">
        <v>237</v>
      </c>
      <c r="J1004" s="16" t="s">
        <v>25</v>
      </c>
      <c r="K1004" s="49" t="s">
        <v>38</v>
      </c>
      <c r="L1004" s="18">
        <v>2208.04</v>
      </c>
      <c r="M1004" s="56">
        <v>331.20499999999998</v>
      </c>
      <c r="N1004" s="14"/>
    </row>
    <row r="1005" spans="1:14" s="15" customFormat="1" ht="48" customHeight="1" x14ac:dyDescent="0.2">
      <c r="A1005" s="49" t="s">
        <v>205</v>
      </c>
      <c r="B1005" s="49" t="s">
        <v>206</v>
      </c>
      <c r="C1005" s="49" t="s">
        <v>163</v>
      </c>
      <c r="D1005" s="49" t="s">
        <v>233</v>
      </c>
      <c r="E1005" s="49" t="s">
        <v>207</v>
      </c>
      <c r="F1005" s="49" t="s">
        <v>234</v>
      </c>
      <c r="G1005" s="17">
        <v>42369</v>
      </c>
      <c r="H1005" s="49" t="s">
        <v>235</v>
      </c>
      <c r="I1005" s="49" t="s">
        <v>237</v>
      </c>
      <c r="J1005" s="16" t="s">
        <v>25</v>
      </c>
      <c r="K1005" s="49" t="s">
        <v>38</v>
      </c>
      <c r="L1005" s="18">
        <v>2208.04</v>
      </c>
      <c r="M1005" s="56">
        <v>331.20499999999998</v>
      </c>
      <c r="N1005" s="14"/>
    </row>
    <row r="1006" spans="1:14" s="15" customFormat="1" ht="48" customHeight="1" x14ac:dyDescent="0.2">
      <c r="A1006" s="49" t="s">
        <v>205</v>
      </c>
      <c r="B1006" s="49" t="s">
        <v>206</v>
      </c>
      <c r="C1006" s="49" t="s">
        <v>163</v>
      </c>
      <c r="D1006" s="49" t="s">
        <v>233</v>
      </c>
      <c r="E1006" s="49" t="s">
        <v>207</v>
      </c>
      <c r="F1006" s="49" t="s">
        <v>234</v>
      </c>
      <c r="G1006" s="17">
        <v>42369</v>
      </c>
      <c r="H1006" s="49" t="s">
        <v>235</v>
      </c>
      <c r="I1006" s="49" t="s">
        <v>237</v>
      </c>
      <c r="J1006" s="16" t="s">
        <v>25</v>
      </c>
      <c r="K1006" s="49" t="s">
        <v>38</v>
      </c>
      <c r="L1006" s="18">
        <v>2208.04</v>
      </c>
      <c r="M1006" s="56">
        <v>331.20499999999998</v>
      </c>
      <c r="N1006" s="14"/>
    </row>
    <row r="1007" spans="1:14" s="15" customFormat="1" ht="48" customHeight="1" x14ac:dyDescent="0.2">
      <c r="A1007" s="49" t="s">
        <v>205</v>
      </c>
      <c r="B1007" s="49" t="s">
        <v>206</v>
      </c>
      <c r="C1007" s="49" t="s">
        <v>163</v>
      </c>
      <c r="D1007" s="49" t="s">
        <v>233</v>
      </c>
      <c r="E1007" s="49" t="s">
        <v>207</v>
      </c>
      <c r="F1007" s="49" t="s">
        <v>234</v>
      </c>
      <c r="G1007" s="17">
        <v>42369</v>
      </c>
      <c r="H1007" s="49" t="s">
        <v>235</v>
      </c>
      <c r="I1007" s="49" t="s">
        <v>237</v>
      </c>
      <c r="J1007" s="16" t="s">
        <v>25</v>
      </c>
      <c r="K1007" s="49" t="s">
        <v>38</v>
      </c>
      <c r="L1007" s="18">
        <v>2208.04</v>
      </c>
      <c r="M1007" s="56">
        <v>331.20499999999998</v>
      </c>
      <c r="N1007" s="14"/>
    </row>
    <row r="1008" spans="1:14" s="15" customFormat="1" ht="48" customHeight="1" x14ac:dyDescent="0.2">
      <c r="A1008" s="49" t="s">
        <v>205</v>
      </c>
      <c r="B1008" s="49" t="s">
        <v>206</v>
      </c>
      <c r="C1008" s="49" t="s">
        <v>163</v>
      </c>
      <c r="D1008" s="49" t="s">
        <v>233</v>
      </c>
      <c r="E1008" s="49" t="s">
        <v>207</v>
      </c>
      <c r="F1008" s="49" t="s">
        <v>234</v>
      </c>
      <c r="G1008" s="17">
        <v>42369</v>
      </c>
      <c r="H1008" s="49" t="s">
        <v>235</v>
      </c>
      <c r="I1008" s="49" t="s">
        <v>237</v>
      </c>
      <c r="J1008" s="16" t="s">
        <v>25</v>
      </c>
      <c r="K1008" s="49" t="s">
        <v>38</v>
      </c>
      <c r="L1008" s="18">
        <v>2208.04</v>
      </c>
      <c r="M1008" s="56">
        <v>331.20499999999998</v>
      </c>
      <c r="N1008" s="14"/>
    </row>
    <row r="1009" spans="1:14" s="15" customFormat="1" ht="48" customHeight="1" x14ac:dyDescent="0.2">
      <c r="A1009" s="49" t="s">
        <v>205</v>
      </c>
      <c r="B1009" s="49" t="s">
        <v>206</v>
      </c>
      <c r="C1009" s="49" t="s">
        <v>306</v>
      </c>
      <c r="D1009" s="49">
        <v>5150017001</v>
      </c>
      <c r="E1009" s="49" t="s">
        <v>207</v>
      </c>
      <c r="F1009" s="49">
        <v>49951</v>
      </c>
      <c r="G1009" s="17">
        <v>42368</v>
      </c>
      <c r="H1009" s="49" t="s">
        <v>291</v>
      </c>
      <c r="I1009" s="49" t="s">
        <v>334</v>
      </c>
      <c r="J1009" s="16" t="s">
        <v>335</v>
      </c>
      <c r="K1009" s="49" t="s">
        <v>38</v>
      </c>
      <c r="L1009" s="18">
        <v>11250</v>
      </c>
      <c r="M1009" s="56">
        <v>1687.5</v>
      </c>
      <c r="N1009" s="14"/>
    </row>
    <row r="1010" spans="1:14" s="15" customFormat="1" ht="48" customHeight="1" x14ac:dyDescent="0.2">
      <c r="A1010" s="49" t="s">
        <v>205</v>
      </c>
      <c r="B1010" s="49" t="s">
        <v>206</v>
      </c>
      <c r="C1010" s="49" t="s">
        <v>306</v>
      </c>
      <c r="D1010" s="49">
        <v>5150017002</v>
      </c>
      <c r="E1010" s="49" t="s">
        <v>207</v>
      </c>
      <c r="F1010" s="49">
        <v>49951</v>
      </c>
      <c r="G1010" s="17">
        <v>42368</v>
      </c>
      <c r="H1010" s="49" t="s">
        <v>291</v>
      </c>
      <c r="I1010" s="49" t="s">
        <v>334</v>
      </c>
      <c r="J1010" s="16" t="s">
        <v>336</v>
      </c>
      <c r="K1010" s="49" t="s">
        <v>38</v>
      </c>
      <c r="L1010" s="18">
        <v>11250</v>
      </c>
      <c r="M1010" s="56">
        <v>1687.5</v>
      </c>
      <c r="N1010" s="14"/>
    </row>
    <row r="1011" spans="1:14" s="15" customFormat="1" ht="48" customHeight="1" x14ac:dyDescent="0.2">
      <c r="A1011" s="49" t="s">
        <v>205</v>
      </c>
      <c r="B1011" s="49" t="s">
        <v>206</v>
      </c>
      <c r="C1011" s="49" t="s">
        <v>306</v>
      </c>
      <c r="D1011" s="49">
        <v>5150017003</v>
      </c>
      <c r="E1011" s="49" t="s">
        <v>207</v>
      </c>
      <c r="F1011" s="49">
        <v>49951</v>
      </c>
      <c r="G1011" s="17">
        <v>42368</v>
      </c>
      <c r="H1011" s="49" t="s">
        <v>291</v>
      </c>
      <c r="I1011" s="49" t="s">
        <v>334</v>
      </c>
      <c r="J1011" s="16" t="s">
        <v>337</v>
      </c>
      <c r="K1011" s="49" t="s">
        <v>38</v>
      </c>
      <c r="L1011" s="18">
        <v>11250</v>
      </c>
      <c r="M1011" s="56">
        <v>1687.5</v>
      </c>
      <c r="N1011" s="14"/>
    </row>
    <row r="1012" spans="1:14" s="15" customFormat="1" ht="48" customHeight="1" x14ac:dyDescent="0.2">
      <c r="A1012" s="49" t="s">
        <v>205</v>
      </c>
      <c r="B1012" s="49" t="s">
        <v>206</v>
      </c>
      <c r="C1012" s="49" t="s">
        <v>306</v>
      </c>
      <c r="D1012" s="49">
        <v>5150017004</v>
      </c>
      <c r="E1012" s="49" t="s">
        <v>207</v>
      </c>
      <c r="F1012" s="49">
        <v>49951</v>
      </c>
      <c r="G1012" s="17">
        <v>42368</v>
      </c>
      <c r="H1012" s="49" t="s">
        <v>291</v>
      </c>
      <c r="I1012" s="49" t="s">
        <v>334</v>
      </c>
      <c r="J1012" s="16" t="s">
        <v>338</v>
      </c>
      <c r="K1012" s="49" t="s">
        <v>38</v>
      </c>
      <c r="L1012" s="18">
        <v>11250</v>
      </c>
      <c r="M1012" s="56">
        <v>1687.5</v>
      </c>
      <c r="N1012" s="14"/>
    </row>
    <row r="1013" spans="1:14" s="15" customFormat="1" ht="48" customHeight="1" x14ac:dyDescent="0.2">
      <c r="A1013" s="49" t="s">
        <v>205</v>
      </c>
      <c r="B1013" s="49" t="s">
        <v>206</v>
      </c>
      <c r="C1013" s="49" t="s">
        <v>306</v>
      </c>
      <c r="D1013" s="49">
        <v>5150017005</v>
      </c>
      <c r="E1013" s="49" t="s">
        <v>207</v>
      </c>
      <c r="F1013" s="49">
        <v>49951</v>
      </c>
      <c r="G1013" s="17">
        <v>42368</v>
      </c>
      <c r="H1013" s="49" t="s">
        <v>291</v>
      </c>
      <c r="I1013" s="49" t="s">
        <v>334</v>
      </c>
      <c r="J1013" s="16" t="s">
        <v>339</v>
      </c>
      <c r="K1013" s="49" t="s">
        <v>38</v>
      </c>
      <c r="L1013" s="18">
        <v>11250</v>
      </c>
      <c r="M1013" s="56">
        <v>1687.5</v>
      </c>
      <c r="N1013" s="14"/>
    </row>
    <row r="1014" spans="1:14" s="15" customFormat="1" ht="48" customHeight="1" x14ac:dyDescent="0.2">
      <c r="A1014" s="49" t="s">
        <v>205</v>
      </c>
      <c r="B1014" s="49" t="s">
        <v>206</v>
      </c>
      <c r="C1014" s="49" t="s">
        <v>306</v>
      </c>
      <c r="D1014" s="49">
        <v>5150017006</v>
      </c>
      <c r="E1014" s="49" t="s">
        <v>207</v>
      </c>
      <c r="F1014" s="49">
        <v>49951</v>
      </c>
      <c r="G1014" s="17">
        <v>42368</v>
      </c>
      <c r="H1014" s="49" t="s">
        <v>291</v>
      </c>
      <c r="I1014" s="49" t="s">
        <v>334</v>
      </c>
      <c r="J1014" s="16" t="s">
        <v>340</v>
      </c>
      <c r="K1014" s="49" t="s">
        <v>38</v>
      </c>
      <c r="L1014" s="18">
        <v>11250</v>
      </c>
      <c r="M1014" s="56">
        <v>1687.5</v>
      </c>
      <c r="N1014" s="14"/>
    </row>
    <row r="1015" spans="1:14" s="15" customFormat="1" ht="48" customHeight="1" x14ac:dyDescent="0.2">
      <c r="A1015" s="49" t="s">
        <v>205</v>
      </c>
      <c r="B1015" s="49" t="s">
        <v>206</v>
      </c>
      <c r="C1015" s="49" t="s">
        <v>306</v>
      </c>
      <c r="D1015" s="49">
        <v>5150017007</v>
      </c>
      <c r="E1015" s="49" t="s">
        <v>207</v>
      </c>
      <c r="F1015" s="49">
        <v>49951</v>
      </c>
      <c r="G1015" s="17">
        <v>42368</v>
      </c>
      <c r="H1015" s="49" t="s">
        <v>291</v>
      </c>
      <c r="I1015" s="49" t="s">
        <v>334</v>
      </c>
      <c r="J1015" s="16" t="s">
        <v>341</v>
      </c>
      <c r="K1015" s="49" t="s">
        <v>38</v>
      </c>
      <c r="L1015" s="18">
        <v>11250</v>
      </c>
      <c r="M1015" s="56">
        <v>1687.5</v>
      </c>
      <c r="N1015" s="14"/>
    </row>
    <row r="1016" spans="1:14" s="15" customFormat="1" ht="48" customHeight="1" x14ac:dyDescent="0.2">
      <c r="A1016" s="49" t="s">
        <v>205</v>
      </c>
      <c r="B1016" s="49" t="s">
        <v>206</v>
      </c>
      <c r="C1016" s="49" t="s">
        <v>306</v>
      </c>
      <c r="D1016" s="49">
        <v>5150017008</v>
      </c>
      <c r="E1016" s="49" t="s">
        <v>207</v>
      </c>
      <c r="F1016" s="49">
        <v>49951</v>
      </c>
      <c r="G1016" s="17">
        <v>42368</v>
      </c>
      <c r="H1016" s="49" t="s">
        <v>291</v>
      </c>
      <c r="I1016" s="49" t="s">
        <v>334</v>
      </c>
      <c r="J1016" s="16" t="s">
        <v>342</v>
      </c>
      <c r="K1016" s="49" t="s">
        <v>38</v>
      </c>
      <c r="L1016" s="18">
        <v>11250</v>
      </c>
      <c r="M1016" s="56">
        <v>1687.5</v>
      </c>
      <c r="N1016" s="14"/>
    </row>
    <row r="1017" spans="1:14" s="15" customFormat="1" ht="48" customHeight="1" x14ac:dyDescent="0.2">
      <c r="A1017" s="49" t="s">
        <v>205</v>
      </c>
      <c r="B1017" s="49" t="s">
        <v>206</v>
      </c>
      <c r="C1017" s="49" t="s">
        <v>306</v>
      </c>
      <c r="D1017" s="49">
        <v>5150017009</v>
      </c>
      <c r="E1017" s="49" t="s">
        <v>207</v>
      </c>
      <c r="F1017" s="49">
        <v>49951</v>
      </c>
      <c r="G1017" s="17">
        <v>42368</v>
      </c>
      <c r="H1017" s="49" t="s">
        <v>291</v>
      </c>
      <c r="I1017" s="49" t="s">
        <v>334</v>
      </c>
      <c r="J1017" s="16" t="s">
        <v>343</v>
      </c>
      <c r="K1017" s="49" t="s">
        <v>38</v>
      </c>
      <c r="L1017" s="18">
        <v>11250</v>
      </c>
      <c r="M1017" s="56">
        <v>1687.5</v>
      </c>
      <c r="N1017" s="14"/>
    </row>
    <row r="1018" spans="1:14" s="15" customFormat="1" ht="48" customHeight="1" x14ac:dyDescent="0.2">
      <c r="A1018" s="49" t="s">
        <v>205</v>
      </c>
      <c r="B1018" s="49" t="s">
        <v>206</v>
      </c>
      <c r="C1018" s="49" t="s">
        <v>306</v>
      </c>
      <c r="D1018" s="49">
        <v>5150017010</v>
      </c>
      <c r="E1018" s="49" t="s">
        <v>207</v>
      </c>
      <c r="F1018" s="49">
        <v>49951</v>
      </c>
      <c r="G1018" s="17">
        <v>42368</v>
      </c>
      <c r="H1018" s="49" t="s">
        <v>291</v>
      </c>
      <c r="I1018" s="49" t="s">
        <v>334</v>
      </c>
      <c r="J1018" s="16" t="s">
        <v>344</v>
      </c>
      <c r="K1018" s="49" t="s">
        <v>38</v>
      </c>
      <c r="L1018" s="18">
        <v>11250</v>
      </c>
      <c r="M1018" s="56">
        <v>1687.5</v>
      </c>
      <c r="N1018" s="14"/>
    </row>
    <row r="1019" spans="1:14" s="15" customFormat="1" ht="48" customHeight="1" x14ac:dyDescent="0.2">
      <c r="A1019" s="49" t="s">
        <v>205</v>
      </c>
      <c r="B1019" s="49" t="s">
        <v>206</v>
      </c>
      <c r="C1019" s="49" t="s">
        <v>306</v>
      </c>
      <c r="D1019" s="49">
        <v>5150018001</v>
      </c>
      <c r="E1019" s="49" t="s">
        <v>207</v>
      </c>
      <c r="F1019" s="49">
        <v>49951</v>
      </c>
      <c r="G1019" s="17">
        <v>42368</v>
      </c>
      <c r="H1019" s="49" t="s">
        <v>345</v>
      </c>
      <c r="I1019" s="49" t="s">
        <v>346</v>
      </c>
      <c r="J1019" s="16" t="s">
        <v>347</v>
      </c>
      <c r="K1019" s="49" t="s">
        <v>38</v>
      </c>
      <c r="L1019" s="18">
        <v>11360</v>
      </c>
      <c r="M1019" s="56">
        <v>1704</v>
      </c>
      <c r="N1019" s="14"/>
    </row>
    <row r="1020" spans="1:14" s="15" customFormat="1" ht="48" customHeight="1" x14ac:dyDescent="0.2">
      <c r="A1020" s="49" t="s">
        <v>205</v>
      </c>
      <c r="B1020" s="49" t="s">
        <v>206</v>
      </c>
      <c r="C1020" s="49" t="s">
        <v>306</v>
      </c>
      <c r="D1020" s="49">
        <v>5150018002</v>
      </c>
      <c r="E1020" s="49" t="s">
        <v>207</v>
      </c>
      <c r="F1020" s="49">
        <v>49951</v>
      </c>
      <c r="G1020" s="17">
        <v>42368</v>
      </c>
      <c r="H1020" s="49" t="s">
        <v>345</v>
      </c>
      <c r="I1020" s="49" t="s">
        <v>346</v>
      </c>
      <c r="J1020" s="16" t="s">
        <v>348</v>
      </c>
      <c r="K1020" s="49" t="s">
        <v>38</v>
      </c>
      <c r="L1020" s="18">
        <v>11360</v>
      </c>
      <c r="M1020" s="56">
        <v>1704</v>
      </c>
      <c r="N1020" s="14"/>
    </row>
    <row r="1021" spans="1:14" s="15" customFormat="1" ht="48" customHeight="1" x14ac:dyDescent="0.2">
      <c r="A1021" s="49" t="s">
        <v>205</v>
      </c>
      <c r="B1021" s="49" t="s">
        <v>206</v>
      </c>
      <c r="C1021" s="49" t="s">
        <v>665</v>
      </c>
      <c r="D1021" s="49">
        <v>5150031001</v>
      </c>
      <c r="E1021" s="49" t="s">
        <v>207</v>
      </c>
      <c r="F1021" s="49">
        <v>49951</v>
      </c>
      <c r="G1021" s="17">
        <v>42368</v>
      </c>
      <c r="H1021" s="49" t="s">
        <v>666</v>
      </c>
      <c r="I1021" s="49" t="s">
        <v>667</v>
      </c>
      <c r="J1021" s="16" t="s">
        <v>668</v>
      </c>
      <c r="K1021" s="49" t="s">
        <v>38</v>
      </c>
      <c r="L1021" s="18">
        <v>8900</v>
      </c>
      <c r="M1021" s="56">
        <v>1335</v>
      </c>
      <c r="N1021" s="14"/>
    </row>
    <row r="1022" spans="1:14" s="15" customFormat="1" ht="48" customHeight="1" x14ac:dyDescent="0.2">
      <c r="A1022" s="49" t="s">
        <v>205</v>
      </c>
      <c r="B1022" s="49" t="s">
        <v>206</v>
      </c>
      <c r="C1022" s="49" t="s">
        <v>665</v>
      </c>
      <c r="D1022" s="49">
        <v>5150031002</v>
      </c>
      <c r="E1022" s="49" t="s">
        <v>207</v>
      </c>
      <c r="F1022" s="49">
        <v>49951</v>
      </c>
      <c r="G1022" s="17">
        <v>42368</v>
      </c>
      <c r="H1022" s="49" t="s">
        <v>666</v>
      </c>
      <c r="I1022" s="49" t="s">
        <v>667</v>
      </c>
      <c r="J1022" s="16" t="s">
        <v>669</v>
      </c>
      <c r="K1022" s="49" t="s">
        <v>38</v>
      </c>
      <c r="L1022" s="18">
        <v>8900</v>
      </c>
      <c r="M1022" s="56">
        <v>1335</v>
      </c>
      <c r="N1022" s="14"/>
    </row>
    <row r="1023" spans="1:14" s="15" customFormat="1" ht="48" customHeight="1" x14ac:dyDescent="0.2">
      <c r="A1023" s="49" t="s">
        <v>205</v>
      </c>
      <c r="B1023" s="49" t="s">
        <v>206</v>
      </c>
      <c r="C1023" s="49" t="s">
        <v>670</v>
      </c>
      <c r="D1023" s="49">
        <v>5150029001</v>
      </c>
      <c r="E1023" s="49" t="s">
        <v>207</v>
      </c>
      <c r="F1023" s="49">
        <v>49951</v>
      </c>
      <c r="G1023" s="17">
        <v>42368</v>
      </c>
      <c r="H1023" s="49" t="s">
        <v>671</v>
      </c>
      <c r="I1023" s="49" t="s">
        <v>672</v>
      </c>
      <c r="J1023" s="16">
        <v>321509300443</v>
      </c>
      <c r="K1023" s="49" t="s">
        <v>38</v>
      </c>
      <c r="L1023" s="18">
        <v>1000</v>
      </c>
      <c r="M1023" s="56">
        <v>150</v>
      </c>
      <c r="N1023" s="14"/>
    </row>
    <row r="1024" spans="1:14" s="15" customFormat="1" ht="48" customHeight="1" x14ac:dyDescent="0.2">
      <c r="A1024" s="49" t="s">
        <v>205</v>
      </c>
      <c r="B1024" s="49" t="s">
        <v>206</v>
      </c>
      <c r="C1024" s="49" t="s">
        <v>670</v>
      </c>
      <c r="D1024" s="49">
        <v>5150029002</v>
      </c>
      <c r="E1024" s="49" t="s">
        <v>207</v>
      </c>
      <c r="F1024" s="49">
        <v>49951</v>
      </c>
      <c r="G1024" s="17">
        <v>42368</v>
      </c>
      <c r="H1024" s="49" t="s">
        <v>671</v>
      </c>
      <c r="I1024" s="49" t="s">
        <v>672</v>
      </c>
      <c r="J1024" s="16">
        <v>321509300582</v>
      </c>
      <c r="K1024" s="49" t="s">
        <v>38</v>
      </c>
      <c r="L1024" s="18">
        <v>1000</v>
      </c>
      <c r="M1024" s="56">
        <v>150</v>
      </c>
      <c r="N1024" s="14"/>
    </row>
    <row r="1025" spans="1:21" s="15" customFormat="1" ht="48" customHeight="1" x14ac:dyDescent="0.2">
      <c r="A1025" s="49" t="s">
        <v>205</v>
      </c>
      <c r="B1025" s="49" t="s">
        <v>206</v>
      </c>
      <c r="C1025" s="49" t="s">
        <v>670</v>
      </c>
      <c r="D1025" s="49">
        <v>5150029003</v>
      </c>
      <c r="E1025" s="49" t="s">
        <v>207</v>
      </c>
      <c r="F1025" s="49">
        <v>49951</v>
      </c>
      <c r="G1025" s="17">
        <v>42368</v>
      </c>
      <c r="H1025" s="49" t="s">
        <v>671</v>
      </c>
      <c r="I1025" s="49" t="s">
        <v>672</v>
      </c>
      <c r="J1025" s="16">
        <v>321509300490</v>
      </c>
      <c r="K1025" s="49" t="s">
        <v>38</v>
      </c>
      <c r="L1025" s="18">
        <v>1000</v>
      </c>
      <c r="M1025" s="56">
        <v>150</v>
      </c>
      <c r="N1025" s="14"/>
    </row>
    <row r="1026" spans="1:21" s="15" customFormat="1" ht="48" customHeight="1" x14ac:dyDescent="0.2">
      <c r="A1026" s="49" t="s">
        <v>205</v>
      </c>
      <c r="B1026" s="49" t="s">
        <v>206</v>
      </c>
      <c r="C1026" s="49" t="s">
        <v>670</v>
      </c>
      <c r="D1026" s="49">
        <v>5150029004</v>
      </c>
      <c r="E1026" s="49" t="s">
        <v>207</v>
      </c>
      <c r="F1026" s="49">
        <v>49951</v>
      </c>
      <c r="G1026" s="17">
        <v>42368</v>
      </c>
      <c r="H1026" s="49" t="s">
        <v>671</v>
      </c>
      <c r="I1026" s="49" t="s">
        <v>672</v>
      </c>
      <c r="J1026" s="16">
        <v>321509300570</v>
      </c>
      <c r="K1026" s="49" t="s">
        <v>38</v>
      </c>
      <c r="L1026" s="18">
        <v>1000</v>
      </c>
      <c r="M1026" s="56">
        <v>150</v>
      </c>
      <c r="N1026" s="14"/>
    </row>
    <row r="1027" spans="1:21" s="15" customFormat="1" ht="25.5" customHeight="1" x14ac:dyDescent="0.2">
      <c r="A1027" s="128"/>
      <c r="B1027" s="63"/>
      <c r="C1027" s="63"/>
      <c r="D1027" s="63"/>
      <c r="E1027" s="63"/>
      <c r="F1027" s="64"/>
      <c r="G1027" s="129"/>
      <c r="H1027" s="63"/>
      <c r="I1027" s="63"/>
      <c r="J1027" s="63"/>
      <c r="K1027" s="141" t="s">
        <v>238</v>
      </c>
      <c r="L1027" s="142">
        <f>SUM(L648:L1026)</f>
        <v>939145.56000000215</v>
      </c>
      <c r="M1027" s="142">
        <f>SUM(M648:M1026)</f>
        <v>140871.49500000052</v>
      </c>
      <c r="N1027" s="19"/>
      <c r="O1027" s="48"/>
      <c r="P1027" s="48"/>
      <c r="Q1027" s="48"/>
      <c r="R1027" s="48"/>
      <c r="S1027" s="48"/>
      <c r="T1027" s="48"/>
      <c r="U1027" s="48"/>
    </row>
    <row r="1028" spans="1:21" s="15" customFormat="1" ht="25.5" customHeight="1" x14ac:dyDescent="0.2">
      <c r="A1028" s="128"/>
      <c r="B1028" s="63"/>
      <c r="C1028" s="63"/>
      <c r="D1028" s="63"/>
      <c r="E1028" s="63"/>
      <c r="F1028" s="64"/>
      <c r="G1028" s="129"/>
      <c r="H1028" s="63"/>
      <c r="I1028" s="63"/>
      <c r="J1028" s="63"/>
      <c r="K1028" s="40"/>
      <c r="L1028" s="41"/>
      <c r="M1028" s="41"/>
      <c r="N1028" s="19"/>
      <c r="O1028" s="48"/>
      <c r="P1028" s="48"/>
      <c r="Q1028" s="48"/>
      <c r="R1028" s="48"/>
      <c r="S1028" s="48"/>
      <c r="T1028" s="48"/>
      <c r="U1028" s="48"/>
    </row>
    <row r="1029" spans="1:21" s="15" customFormat="1" ht="39.75" customHeight="1" x14ac:dyDescent="0.2">
      <c r="A1029" s="140" t="s">
        <v>1592</v>
      </c>
      <c r="B1029" s="176"/>
      <c r="C1029" s="181"/>
      <c r="D1029" s="181"/>
      <c r="E1029" s="181"/>
      <c r="F1029" s="181"/>
      <c r="G1029" s="181"/>
      <c r="H1029" s="181"/>
      <c r="I1029" s="181"/>
      <c r="J1029" s="181"/>
      <c r="K1029" s="181"/>
      <c r="L1029" s="181"/>
      <c r="M1029" s="181"/>
      <c r="N1029" s="19"/>
      <c r="O1029" s="48"/>
      <c r="P1029" s="48"/>
      <c r="Q1029" s="48"/>
      <c r="R1029" s="48"/>
      <c r="S1029" s="48"/>
      <c r="T1029" s="48"/>
      <c r="U1029" s="48"/>
    </row>
    <row r="1030" spans="1:21" s="15" customFormat="1" ht="25.5" customHeight="1" x14ac:dyDescent="0.2">
      <c r="A1030" s="139"/>
      <c r="B1030" s="16" t="s">
        <v>1593</v>
      </c>
      <c r="C1030" s="16" t="s">
        <v>1594</v>
      </c>
      <c r="D1030" s="16"/>
      <c r="E1030" s="16"/>
      <c r="F1030" s="16">
        <v>83320</v>
      </c>
      <c r="G1030" s="60">
        <v>42356</v>
      </c>
      <c r="H1030" s="16"/>
      <c r="I1030" s="16" t="s">
        <v>1595</v>
      </c>
      <c r="J1030" s="16" t="s">
        <v>25</v>
      </c>
      <c r="K1030" s="49" t="s">
        <v>38</v>
      </c>
      <c r="L1030" s="18">
        <v>2095</v>
      </c>
      <c r="M1030" s="26">
        <v>0</v>
      </c>
      <c r="N1030" s="19"/>
      <c r="O1030" s="48"/>
      <c r="P1030" s="48"/>
      <c r="Q1030" s="48"/>
      <c r="R1030" s="48"/>
      <c r="S1030" s="48"/>
      <c r="T1030" s="48"/>
      <c r="U1030" s="48"/>
    </row>
    <row r="1031" spans="1:21" s="15" customFormat="1" ht="25.5" customHeight="1" x14ac:dyDescent="0.2">
      <c r="A1031" s="128"/>
      <c r="B1031" s="63"/>
      <c r="C1031" s="63"/>
      <c r="D1031" s="63"/>
      <c r="E1031" s="63"/>
      <c r="F1031" s="64"/>
      <c r="G1031" s="129"/>
      <c r="H1031" s="63"/>
      <c r="I1031" s="63"/>
      <c r="J1031" s="63"/>
      <c r="K1031" s="141" t="s">
        <v>238</v>
      </c>
      <c r="L1031" s="142">
        <v>2095</v>
      </c>
      <c r="M1031" s="142">
        <v>0</v>
      </c>
      <c r="N1031" s="19"/>
      <c r="O1031" s="48"/>
      <c r="P1031" s="48"/>
      <c r="Q1031" s="48"/>
      <c r="R1031" s="48"/>
      <c r="S1031" s="48"/>
      <c r="T1031" s="48"/>
      <c r="U1031" s="48"/>
    </row>
    <row r="1032" spans="1:21" s="15" customFormat="1" ht="18" customHeight="1" x14ac:dyDescent="0.2">
      <c r="A1032" s="128"/>
      <c r="B1032" s="63"/>
      <c r="C1032" s="63"/>
      <c r="D1032" s="63"/>
      <c r="E1032" s="63"/>
      <c r="F1032" s="64"/>
      <c r="G1032" s="129"/>
      <c r="H1032" s="63"/>
      <c r="I1032" s="63"/>
      <c r="J1032" s="63"/>
      <c r="K1032" s="40"/>
      <c r="L1032" s="41"/>
      <c r="M1032" s="41"/>
      <c r="N1032" s="19"/>
      <c r="O1032" s="48"/>
      <c r="P1032" s="48"/>
      <c r="Q1032" s="48"/>
      <c r="R1032" s="48"/>
      <c r="S1032" s="48"/>
      <c r="T1032" s="48"/>
      <c r="U1032" s="48"/>
    </row>
    <row r="1033" spans="1:21" s="15" customFormat="1" ht="39.950000000000003" customHeight="1" x14ac:dyDescent="0.2">
      <c r="A1033" s="140" t="s">
        <v>1563</v>
      </c>
      <c r="B1033" s="178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9"/>
      <c r="O1033" s="48"/>
      <c r="P1033" s="48"/>
      <c r="Q1033" s="48"/>
      <c r="R1033" s="48"/>
      <c r="S1033" s="48"/>
      <c r="T1033" s="48"/>
      <c r="U1033" s="48"/>
    </row>
    <row r="1034" spans="1:21" s="15" customFormat="1" ht="25.5" x14ac:dyDescent="0.2">
      <c r="A1034" s="49" t="s">
        <v>855</v>
      </c>
      <c r="B1034" s="49" t="s">
        <v>710</v>
      </c>
      <c r="C1034" s="49" t="s">
        <v>856</v>
      </c>
      <c r="D1034" s="49">
        <v>51500210021</v>
      </c>
      <c r="E1034" s="49" t="s">
        <v>857</v>
      </c>
      <c r="F1034" s="49">
        <v>503</v>
      </c>
      <c r="G1034" s="17">
        <v>42377</v>
      </c>
      <c r="H1034" s="49" t="s">
        <v>858</v>
      </c>
      <c r="I1034" s="49" t="s">
        <v>859</v>
      </c>
      <c r="J1034" s="16" t="s">
        <v>860</v>
      </c>
      <c r="K1034" s="49" t="s">
        <v>38</v>
      </c>
      <c r="L1034" s="18">
        <f>5323.28*1.16</f>
        <v>6175.0047999999997</v>
      </c>
      <c r="M1034" s="56">
        <f>1852.5/2</f>
        <v>926.25</v>
      </c>
      <c r="N1034" s="14"/>
    </row>
    <row r="1035" spans="1:21" s="15" customFormat="1" ht="25.5" x14ac:dyDescent="0.2">
      <c r="A1035" s="49" t="s">
        <v>855</v>
      </c>
      <c r="B1035" s="49" t="s">
        <v>710</v>
      </c>
      <c r="C1035" s="49" t="s">
        <v>856</v>
      </c>
      <c r="D1035" s="49">
        <v>51500210022</v>
      </c>
      <c r="E1035" s="49" t="s">
        <v>857</v>
      </c>
      <c r="F1035" s="49">
        <v>503</v>
      </c>
      <c r="G1035" s="17">
        <v>42377</v>
      </c>
      <c r="H1035" s="49" t="s">
        <v>858</v>
      </c>
      <c r="I1035" s="49" t="s">
        <v>859</v>
      </c>
      <c r="J1035" s="16" t="s">
        <v>861</v>
      </c>
      <c r="K1035" s="49" t="s">
        <v>38</v>
      </c>
      <c r="L1035" s="18">
        <v>6175</v>
      </c>
      <c r="M1035" s="56">
        <f t="shared" ref="M1035:M1053" si="8">1852.5/2</f>
        <v>926.25</v>
      </c>
      <c r="N1035" s="14"/>
    </row>
    <row r="1036" spans="1:21" s="15" customFormat="1" ht="25.5" x14ac:dyDescent="0.2">
      <c r="A1036" s="49" t="s">
        <v>855</v>
      </c>
      <c r="B1036" s="49" t="s">
        <v>710</v>
      </c>
      <c r="C1036" s="49" t="s">
        <v>856</v>
      </c>
      <c r="D1036" s="49">
        <v>51500210023</v>
      </c>
      <c r="E1036" s="49" t="s">
        <v>857</v>
      </c>
      <c r="F1036" s="49">
        <v>503</v>
      </c>
      <c r="G1036" s="17">
        <v>42377</v>
      </c>
      <c r="H1036" s="49" t="s">
        <v>858</v>
      </c>
      <c r="I1036" s="49" t="s">
        <v>859</v>
      </c>
      <c r="J1036" s="16" t="s">
        <v>862</v>
      </c>
      <c r="K1036" s="49" t="s">
        <v>38</v>
      </c>
      <c r="L1036" s="18">
        <v>6175</v>
      </c>
      <c r="M1036" s="56">
        <f t="shared" si="8"/>
        <v>926.25</v>
      </c>
      <c r="N1036" s="14"/>
    </row>
    <row r="1037" spans="1:21" s="15" customFormat="1" ht="25.5" x14ac:dyDescent="0.2">
      <c r="A1037" s="49" t="s">
        <v>855</v>
      </c>
      <c r="B1037" s="49" t="s">
        <v>710</v>
      </c>
      <c r="C1037" s="49" t="s">
        <v>856</v>
      </c>
      <c r="D1037" s="49">
        <v>51500210024</v>
      </c>
      <c r="E1037" s="49" t="s">
        <v>857</v>
      </c>
      <c r="F1037" s="49">
        <v>503</v>
      </c>
      <c r="G1037" s="17">
        <v>42377</v>
      </c>
      <c r="H1037" s="49" t="s">
        <v>858</v>
      </c>
      <c r="I1037" s="49" t="s">
        <v>859</v>
      </c>
      <c r="J1037" s="16" t="s">
        <v>863</v>
      </c>
      <c r="K1037" s="49" t="s">
        <v>38</v>
      </c>
      <c r="L1037" s="18">
        <v>6175</v>
      </c>
      <c r="M1037" s="56">
        <f t="shared" si="8"/>
        <v>926.25</v>
      </c>
      <c r="N1037" s="14"/>
    </row>
    <row r="1038" spans="1:21" s="15" customFormat="1" ht="25.5" x14ac:dyDescent="0.2">
      <c r="A1038" s="49" t="s">
        <v>855</v>
      </c>
      <c r="B1038" s="49" t="s">
        <v>710</v>
      </c>
      <c r="C1038" s="49" t="s">
        <v>856</v>
      </c>
      <c r="D1038" s="49">
        <v>51500210025</v>
      </c>
      <c r="E1038" s="49" t="s">
        <v>857</v>
      </c>
      <c r="F1038" s="49">
        <v>503</v>
      </c>
      <c r="G1038" s="17">
        <v>42377</v>
      </c>
      <c r="H1038" s="49" t="s">
        <v>858</v>
      </c>
      <c r="I1038" s="49" t="s">
        <v>859</v>
      </c>
      <c r="J1038" s="16" t="s">
        <v>864</v>
      </c>
      <c r="K1038" s="49" t="s">
        <v>38</v>
      </c>
      <c r="L1038" s="18">
        <v>6175</v>
      </c>
      <c r="M1038" s="56">
        <f t="shared" si="8"/>
        <v>926.25</v>
      </c>
      <c r="N1038" s="14"/>
    </row>
    <row r="1039" spans="1:21" s="15" customFormat="1" ht="25.5" x14ac:dyDescent="0.2">
      <c r="A1039" s="49" t="s">
        <v>855</v>
      </c>
      <c r="B1039" s="49" t="s">
        <v>710</v>
      </c>
      <c r="C1039" s="49" t="s">
        <v>856</v>
      </c>
      <c r="D1039" s="49">
        <v>51500210026</v>
      </c>
      <c r="E1039" s="49" t="s">
        <v>857</v>
      </c>
      <c r="F1039" s="49">
        <v>503</v>
      </c>
      <c r="G1039" s="17">
        <v>42377</v>
      </c>
      <c r="H1039" s="49" t="s">
        <v>858</v>
      </c>
      <c r="I1039" s="49" t="s">
        <v>859</v>
      </c>
      <c r="J1039" s="16" t="s">
        <v>865</v>
      </c>
      <c r="K1039" s="49" t="s">
        <v>38</v>
      </c>
      <c r="L1039" s="18">
        <v>6175</v>
      </c>
      <c r="M1039" s="56">
        <f t="shared" si="8"/>
        <v>926.25</v>
      </c>
      <c r="N1039" s="14"/>
    </row>
    <row r="1040" spans="1:21" s="15" customFormat="1" ht="25.5" x14ac:dyDescent="0.2">
      <c r="A1040" s="49" t="s">
        <v>855</v>
      </c>
      <c r="B1040" s="49" t="s">
        <v>710</v>
      </c>
      <c r="C1040" s="49" t="s">
        <v>856</v>
      </c>
      <c r="D1040" s="49">
        <v>51500210027</v>
      </c>
      <c r="E1040" s="49" t="s">
        <v>857</v>
      </c>
      <c r="F1040" s="49">
        <v>503</v>
      </c>
      <c r="G1040" s="17">
        <v>42377</v>
      </c>
      <c r="H1040" s="49" t="s">
        <v>858</v>
      </c>
      <c r="I1040" s="49" t="s">
        <v>859</v>
      </c>
      <c r="J1040" s="16" t="s">
        <v>866</v>
      </c>
      <c r="K1040" s="49" t="s">
        <v>38</v>
      </c>
      <c r="L1040" s="18">
        <v>6175</v>
      </c>
      <c r="M1040" s="56">
        <f t="shared" si="8"/>
        <v>926.25</v>
      </c>
      <c r="N1040" s="14"/>
    </row>
    <row r="1041" spans="1:14" s="15" customFormat="1" ht="25.5" x14ac:dyDescent="0.2">
      <c r="A1041" s="49" t="s">
        <v>855</v>
      </c>
      <c r="B1041" s="49" t="s">
        <v>710</v>
      </c>
      <c r="C1041" s="49" t="s">
        <v>856</v>
      </c>
      <c r="D1041" s="49">
        <v>51500210028</v>
      </c>
      <c r="E1041" s="49" t="s">
        <v>857</v>
      </c>
      <c r="F1041" s="49">
        <v>503</v>
      </c>
      <c r="G1041" s="17">
        <v>42377</v>
      </c>
      <c r="H1041" s="49" t="s">
        <v>858</v>
      </c>
      <c r="I1041" s="49" t="s">
        <v>859</v>
      </c>
      <c r="J1041" s="16" t="s">
        <v>867</v>
      </c>
      <c r="K1041" s="49" t="s">
        <v>38</v>
      </c>
      <c r="L1041" s="18">
        <v>6175</v>
      </c>
      <c r="M1041" s="56">
        <f t="shared" si="8"/>
        <v>926.25</v>
      </c>
      <c r="N1041" s="14"/>
    </row>
    <row r="1042" spans="1:14" s="15" customFormat="1" ht="25.5" x14ac:dyDescent="0.2">
      <c r="A1042" s="49" t="s">
        <v>855</v>
      </c>
      <c r="B1042" s="49" t="s">
        <v>710</v>
      </c>
      <c r="C1042" s="49" t="s">
        <v>856</v>
      </c>
      <c r="D1042" s="49">
        <v>51500210029</v>
      </c>
      <c r="E1042" s="49" t="s">
        <v>857</v>
      </c>
      <c r="F1042" s="49">
        <v>503</v>
      </c>
      <c r="G1042" s="17">
        <v>42377</v>
      </c>
      <c r="H1042" s="49" t="s">
        <v>858</v>
      </c>
      <c r="I1042" s="49" t="s">
        <v>859</v>
      </c>
      <c r="J1042" s="16" t="s">
        <v>868</v>
      </c>
      <c r="K1042" s="49" t="s">
        <v>38</v>
      </c>
      <c r="L1042" s="18">
        <v>6175</v>
      </c>
      <c r="M1042" s="56">
        <f t="shared" si="8"/>
        <v>926.25</v>
      </c>
      <c r="N1042" s="14"/>
    </row>
    <row r="1043" spans="1:14" s="15" customFormat="1" ht="25.5" x14ac:dyDescent="0.2">
      <c r="A1043" s="49" t="s">
        <v>855</v>
      </c>
      <c r="B1043" s="49" t="s">
        <v>710</v>
      </c>
      <c r="C1043" s="49" t="s">
        <v>856</v>
      </c>
      <c r="D1043" s="49">
        <v>51500210030</v>
      </c>
      <c r="E1043" s="49" t="s">
        <v>857</v>
      </c>
      <c r="F1043" s="49">
        <v>503</v>
      </c>
      <c r="G1043" s="17">
        <v>42377</v>
      </c>
      <c r="H1043" s="49" t="s">
        <v>858</v>
      </c>
      <c r="I1043" s="49" t="s">
        <v>859</v>
      </c>
      <c r="J1043" s="16" t="s">
        <v>869</v>
      </c>
      <c r="K1043" s="49" t="s">
        <v>38</v>
      </c>
      <c r="L1043" s="18">
        <v>6175</v>
      </c>
      <c r="M1043" s="56">
        <f t="shared" si="8"/>
        <v>926.25</v>
      </c>
      <c r="N1043" s="14"/>
    </row>
    <row r="1044" spans="1:14" s="15" customFormat="1" ht="25.5" x14ac:dyDescent="0.2">
      <c r="A1044" s="49" t="s">
        <v>855</v>
      </c>
      <c r="B1044" s="49" t="s">
        <v>710</v>
      </c>
      <c r="C1044" s="49" t="s">
        <v>856</v>
      </c>
      <c r="D1044" s="49">
        <v>51500210031</v>
      </c>
      <c r="E1044" s="49" t="s">
        <v>857</v>
      </c>
      <c r="F1044" s="49">
        <v>503</v>
      </c>
      <c r="G1044" s="17">
        <v>42377</v>
      </c>
      <c r="H1044" s="49" t="s">
        <v>858</v>
      </c>
      <c r="I1044" s="49" t="s">
        <v>859</v>
      </c>
      <c r="J1044" s="16" t="s">
        <v>870</v>
      </c>
      <c r="K1044" s="49" t="s">
        <v>38</v>
      </c>
      <c r="L1044" s="18">
        <v>6175</v>
      </c>
      <c r="M1044" s="56">
        <f t="shared" si="8"/>
        <v>926.25</v>
      </c>
      <c r="N1044" s="14"/>
    </row>
    <row r="1045" spans="1:14" s="15" customFormat="1" ht="25.5" x14ac:dyDescent="0.2">
      <c r="A1045" s="49" t="s">
        <v>855</v>
      </c>
      <c r="B1045" s="49" t="s">
        <v>710</v>
      </c>
      <c r="C1045" s="49" t="s">
        <v>856</v>
      </c>
      <c r="D1045" s="49">
        <v>51500210032</v>
      </c>
      <c r="E1045" s="49" t="s">
        <v>857</v>
      </c>
      <c r="F1045" s="49">
        <v>503</v>
      </c>
      <c r="G1045" s="17">
        <v>42377</v>
      </c>
      <c r="H1045" s="49" t="s">
        <v>858</v>
      </c>
      <c r="I1045" s="49" t="s">
        <v>859</v>
      </c>
      <c r="J1045" s="16" t="s">
        <v>871</v>
      </c>
      <c r="K1045" s="49" t="s">
        <v>38</v>
      </c>
      <c r="L1045" s="18">
        <v>6175</v>
      </c>
      <c r="M1045" s="56">
        <f t="shared" si="8"/>
        <v>926.25</v>
      </c>
      <c r="N1045" s="14"/>
    </row>
    <row r="1046" spans="1:14" s="15" customFormat="1" ht="25.5" x14ac:dyDescent="0.2">
      <c r="A1046" s="49" t="s">
        <v>855</v>
      </c>
      <c r="B1046" s="49" t="s">
        <v>710</v>
      </c>
      <c r="C1046" s="49" t="s">
        <v>856</v>
      </c>
      <c r="D1046" s="49">
        <v>51500210033</v>
      </c>
      <c r="E1046" s="49" t="s">
        <v>857</v>
      </c>
      <c r="F1046" s="49">
        <v>503</v>
      </c>
      <c r="G1046" s="17">
        <v>42377</v>
      </c>
      <c r="H1046" s="49" t="s">
        <v>858</v>
      </c>
      <c r="I1046" s="49" t="s">
        <v>859</v>
      </c>
      <c r="J1046" s="16" t="s">
        <v>872</v>
      </c>
      <c r="K1046" s="49" t="s">
        <v>38</v>
      </c>
      <c r="L1046" s="18">
        <v>6175</v>
      </c>
      <c r="M1046" s="56">
        <f t="shared" si="8"/>
        <v>926.25</v>
      </c>
      <c r="N1046" s="14"/>
    </row>
    <row r="1047" spans="1:14" s="15" customFormat="1" ht="25.5" x14ac:dyDescent="0.2">
      <c r="A1047" s="49" t="s">
        <v>855</v>
      </c>
      <c r="B1047" s="49" t="s">
        <v>710</v>
      </c>
      <c r="C1047" s="49" t="s">
        <v>856</v>
      </c>
      <c r="D1047" s="49">
        <v>51500210034</v>
      </c>
      <c r="E1047" s="49" t="s">
        <v>857</v>
      </c>
      <c r="F1047" s="49">
        <v>503</v>
      </c>
      <c r="G1047" s="17">
        <v>42377</v>
      </c>
      <c r="H1047" s="49" t="s">
        <v>858</v>
      </c>
      <c r="I1047" s="49" t="s">
        <v>859</v>
      </c>
      <c r="J1047" s="16" t="s">
        <v>873</v>
      </c>
      <c r="K1047" s="49" t="s">
        <v>38</v>
      </c>
      <c r="L1047" s="18">
        <v>6175</v>
      </c>
      <c r="M1047" s="56">
        <f t="shared" si="8"/>
        <v>926.25</v>
      </c>
      <c r="N1047" s="14"/>
    </row>
    <row r="1048" spans="1:14" s="15" customFormat="1" ht="25.5" x14ac:dyDescent="0.2">
      <c r="A1048" s="49" t="s">
        <v>855</v>
      </c>
      <c r="B1048" s="49" t="s">
        <v>710</v>
      </c>
      <c r="C1048" s="49" t="s">
        <v>856</v>
      </c>
      <c r="D1048" s="49">
        <v>51500210035</v>
      </c>
      <c r="E1048" s="49" t="s">
        <v>857</v>
      </c>
      <c r="F1048" s="49">
        <v>503</v>
      </c>
      <c r="G1048" s="17">
        <v>42377</v>
      </c>
      <c r="H1048" s="49" t="s">
        <v>858</v>
      </c>
      <c r="I1048" s="49" t="s">
        <v>859</v>
      </c>
      <c r="J1048" s="16" t="s">
        <v>874</v>
      </c>
      <c r="K1048" s="49" t="s">
        <v>38</v>
      </c>
      <c r="L1048" s="18">
        <v>6175</v>
      </c>
      <c r="M1048" s="56">
        <f t="shared" si="8"/>
        <v>926.25</v>
      </c>
      <c r="N1048" s="14"/>
    </row>
    <row r="1049" spans="1:14" s="15" customFormat="1" ht="25.5" x14ac:dyDescent="0.2">
      <c r="A1049" s="49" t="s">
        <v>855</v>
      </c>
      <c r="B1049" s="49" t="s">
        <v>710</v>
      </c>
      <c r="C1049" s="49" t="s">
        <v>856</v>
      </c>
      <c r="D1049" s="49">
        <v>51500210036</v>
      </c>
      <c r="E1049" s="49" t="s">
        <v>857</v>
      </c>
      <c r="F1049" s="49">
        <v>503</v>
      </c>
      <c r="G1049" s="17">
        <v>42377</v>
      </c>
      <c r="H1049" s="49" t="s">
        <v>858</v>
      </c>
      <c r="I1049" s="49" t="s">
        <v>859</v>
      </c>
      <c r="J1049" s="16" t="s">
        <v>875</v>
      </c>
      <c r="K1049" s="49" t="s">
        <v>38</v>
      </c>
      <c r="L1049" s="18">
        <v>6175</v>
      </c>
      <c r="M1049" s="56">
        <f t="shared" si="8"/>
        <v>926.25</v>
      </c>
      <c r="N1049" s="14"/>
    </row>
    <row r="1050" spans="1:14" s="15" customFormat="1" ht="25.5" x14ac:dyDescent="0.2">
      <c r="A1050" s="49" t="s">
        <v>855</v>
      </c>
      <c r="B1050" s="49" t="s">
        <v>710</v>
      </c>
      <c r="C1050" s="49" t="s">
        <v>856</v>
      </c>
      <c r="D1050" s="49">
        <v>51500210037</v>
      </c>
      <c r="E1050" s="49" t="s">
        <v>857</v>
      </c>
      <c r="F1050" s="49">
        <v>503</v>
      </c>
      <c r="G1050" s="17">
        <v>42377</v>
      </c>
      <c r="H1050" s="49" t="s">
        <v>858</v>
      </c>
      <c r="I1050" s="49" t="s">
        <v>859</v>
      </c>
      <c r="J1050" s="16" t="s">
        <v>876</v>
      </c>
      <c r="K1050" s="49" t="s">
        <v>38</v>
      </c>
      <c r="L1050" s="18">
        <v>6175</v>
      </c>
      <c r="M1050" s="56">
        <f t="shared" si="8"/>
        <v>926.25</v>
      </c>
      <c r="N1050" s="14"/>
    </row>
    <row r="1051" spans="1:14" s="15" customFormat="1" ht="25.5" x14ac:dyDescent="0.2">
      <c r="A1051" s="49" t="s">
        <v>855</v>
      </c>
      <c r="B1051" s="49" t="s">
        <v>710</v>
      </c>
      <c r="C1051" s="49" t="s">
        <v>856</v>
      </c>
      <c r="D1051" s="49">
        <v>51500210038</v>
      </c>
      <c r="E1051" s="49" t="s">
        <v>857</v>
      </c>
      <c r="F1051" s="49">
        <v>503</v>
      </c>
      <c r="G1051" s="17">
        <v>42377</v>
      </c>
      <c r="H1051" s="49" t="s">
        <v>858</v>
      </c>
      <c r="I1051" s="49" t="s">
        <v>859</v>
      </c>
      <c r="J1051" s="16" t="s">
        <v>877</v>
      </c>
      <c r="K1051" s="49" t="s">
        <v>38</v>
      </c>
      <c r="L1051" s="18">
        <v>6175</v>
      </c>
      <c r="M1051" s="56">
        <f t="shared" si="8"/>
        <v>926.25</v>
      </c>
      <c r="N1051" s="14"/>
    </row>
    <row r="1052" spans="1:14" s="15" customFormat="1" ht="25.5" x14ac:dyDescent="0.2">
      <c r="A1052" s="49" t="s">
        <v>855</v>
      </c>
      <c r="B1052" s="49" t="s">
        <v>710</v>
      </c>
      <c r="C1052" s="49" t="s">
        <v>856</v>
      </c>
      <c r="D1052" s="49">
        <v>51500210039</v>
      </c>
      <c r="E1052" s="49" t="s">
        <v>857</v>
      </c>
      <c r="F1052" s="49">
        <v>503</v>
      </c>
      <c r="G1052" s="17">
        <v>42377</v>
      </c>
      <c r="H1052" s="49" t="s">
        <v>858</v>
      </c>
      <c r="I1052" s="49" t="s">
        <v>859</v>
      </c>
      <c r="J1052" s="16" t="s">
        <v>878</v>
      </c>
      <c r="K1052" s="49" t="s">
        <v>38</v>
      </c>
      <c r="L1052" s="18">
        <v>6175</v>
      </c>
      <c r="M1052" s="56">
        <f t="shared" si="8"/>
        <v>926.25</v>
      </c>
      <c r="N1052" s="14"/>
    </row>
    <row r="1053" spans="1:14" s="15" customFormat="1" ht="25.5" x14ac:dyDescent="0.2">
      <c r="A1053" s="49" t="s">
        <v>855</v>
      </c>
      <c r="B1053" s="49" t="s">
        <v>710</v>
      </c>
      <c r="C1053" s="49" t="s">
        <v>856</v>
      </c>
      <c r="D1053" s="49">
        <v>51500210040</v>
      </c>
      <c r="E1053" s="49" t="s">
        <v>857</v>
      </c>
      <c r="F1053" s="49">
        <v>503</v>
      </c>
      <c r="G1053" s="17">
        <v>42377</v>
      </c>
      <c r="H1053" s="49" t="s">
        <v>858</v>
      </c>
      <c r="I1053" s="49" t="s">
        <v>859</v>
      </c>
      <c r="J1053" s="16" t="s">
        <v>879</v>
      </c>
      <c r="K1053" s="49" t="s">
        <v>38</v>
      </c>
      <c r="L1053" s="18">
        <v>6175</v>
      </c>
      <c r="M1053" s="56">
        <f t="shared" si="8"/>
        <v>926.25</v>
      </c>
      <c r="N1053" s="14"/>
    </row>
    <row r="1054" spans="1:14" s="15" customFormat="1" ht="25.5" x14ac:dyDescent="0.2">
      <c r="A1054" s="49" t="s">
        <v>855</v>
      </c>
      <c r="B1054" s="49" t="s">
        <v>710</v>
      </c>
      <c r="C1054" s="49" t="s">
        <v>880</v>
      </c>
      <c r="D1054" s="49">
        <v>5150039002</v>
      </c>
      <c r="E1054" s="49" t="s">
        <v>857</v>
      </c>
      <c r="F1054" s="49">
        <v>503</v>
      </c>
      <c r="G1054" s="17">
        <v>42377</v>
      </c>
      <c r="H1054" s="49" t="s">
        <v>24</v>
      </c>
      <c r="I1054" s="49" t="s">
        <v>24</v>
      </c>
      <c r="J1054" s="16" t="s">
        <v>708</v>
      </c>
      <c r="K1054" s="49" t="s">
        <v>38</v>
      </c>
      <c r="L1054" s="18">
        <f>9198.28*1.16</f>
        <v>10670.004800000001</v>
      </c>
      <c r="M1054" s="56">
        <f>3201/2</f>
        <v>1600.5</v>
      </c>
      <c r="N1054" s="14"/>
    </row>
    <row r="1055" spans="1:14" s="15" customFormat="1" ht="25.5" x14ac:dyDescent="0.2">
      <c r="A1055" s="49" t="s">
        <v>855</v>
      </c>
      <c r="B1055" s="49" t="s">
        <v>710</v>
      </c>
      <c r="C1055" s="49" t="s">
        <v>880</v>
      </c>
      <c r="D1055" s="49">
        <v>5150039003</v>
      </c>
      <c r="E1055" s="49" t="s">
        <v>857</v>
      </c>
      <c r="F1055" s="49">
        <v>503</v>
      </c>
      <c r="G1055" s="17">
        <v>42377</v>
      </c>
      <c r="H1055" s="49" t="s">
        <v>24</v>
      </c>
      <c r="I1055" s="49" t="s">
        <v>24</v>
      </c>
      <c r="J1055" s="16" t="s">
        <v>708</v>
      </c>
      <c r="K1055" s="49" t="s">
        <v>38</v>
      </c>
      <c r="L1055" s="18">
        <v>10670</v>
      </c>
      <c r="M1055" s="56">
        <f t="shared" ref="M1055:M1057" si="9">3201/2</f>
        <v>1600.5</v>
      </c>
      <c r="N1055" s="14"/>
    </row>
    <row r="1056" spans="1:14" s="15" customFormat="1" ht="25.5" x14ac:dyDescent="0.2">
      <c r="A1056" s="49" t="s">
        <v>855</v>
      </c>
      <c r="B1056" s="49" t="s">
        <v>710</v>
      </c>
      <c r="C1056" s="49" t="s">
        <v>880</v>
      </c>
      <c r="D1056" s="49">
        <v>5150039004</v>
      </c>
      <c r="E1056" s="49" t="s">
        <v>857</v>
      </c>
      <c r="F1056" s="49">
        <v>503</v>
      </c>
      <c r="G1056" s="17">
        <v>42377</v>
      </c>
      <c r="H1056" s="49" t="s">
        <v>24</v>
      </c>
      <c r="I1056" s="49" t="s">
        <v>24</v>
      </c>
      <c r="J1056" s="16" t="s">
        <v>708</v>
      </c>
      <c r="K1056" s="49" t="s">
        <v>38</v>
      </c>
      <c r="L1056" s="18">
        <v>10670</v>
      </c>
      <c r="M1056" s="56">
        <f t="shared" si="9"/>
        <v>1600.5</v>
      </c>
      <c r="N1056" s="14"/>
    </row>
    <row r="1057" spans="1:14" s="15" customFormat="1" ht="25.5" x14ac:dyDescent="0.2">
      <c r="A1057" s="49" t="s">
        <v>855</v>
      </c>
      <c r="B1057" s="49" t="s">
        <v>710</v>
      </c>
      <c r="C1057" s="49" t="s">
        <v>880</v>
      </c>
      <c r="D1057" s="49">
        <v>5150039005</v>
      </c>
      <c r="E1057" s="49" t="s">
        <v>857</v>
      </c>
      <c r="F1057" s="49">
        <v>503</v>
      </c>
      <c r="G1057" s="17">
        <v>42377</v>
      </c>
      <c r="H1057" s="49" t="s">
        <v>24</v>
      </c>
      <c r="I1057" s="49" t="s">
        <v>24</v>
      </c>
      <c r="J1057" s="16" t="s">
        <v>708</v>
      </c>
      <c r="K1057" s="49" t="s">
        <v>38</v>
      </c>
      <c r="L1057" s="18">
        <v>10670</v>
      </c>
      <c r="M1057" s="56">
        <f t="shared" si="9"/>
        <v>1600.5</v>
      </c>
      <c r="N1057" s="14"/>
    </row>
    <row r="1058" spans="1:14" s="15" customFormat="1" ht="25.5" x14ac:dyDescent="0.2">
      <c r="A1058" s="49" t="s">
        <v>855</v>
      </c>
      <c r="B1058" s="49" t="s">
        <v>710</v>
      </c>
      <c r="C1058" s="49" t="s">
        <v>166</v>
      </c>
      <c r="D1058" s="49">
        <v>5150026001</v>
      </c>
      <c r="E1058" s="49" t="s">
        <v>857</v>
      </c>
      <c r="F1058" s="49">
        <v>503</v>
      </c>
      <c r="G1058" s="17">
        <v>42377</v>
      </c>
      <c r="H1058" s="49" t="s">
        <v>191</v>
      </c>
      <c r="I1058" s="49" t="s">
        <v>881</v>
      </c>
      <c r="J1058" s="16" t="s">
        <v>882</v>
      </c>
      <c r="K1058" s="49" t="s">
        <v>38</v>
      </c>
      <c r="L1058" s="18">
        <f>7261.21*1.16</f>
        <v>8423.0036</v>
      </c>
      <c r="M1058" s="56">
        <v>1509.12</v>
      </c>
      <c r="N1058" s="14"/>
    </row>
    <row r="1059" spans="1:14" s="15" customFormat="1" ht="25.5" x14ac:dyDescent="0.2">
      <c r="A1059" s="49" t="s">
        <v>855</v>
      </c>
      <c r="B1059" s="49" t="s">
        <v>710</v>
      </c>
      <c r="C1059" s="49" t="s">
        <v>166</v>
      </c>
      <c r="D1059" s="49">
        <v>5150026002</v>
      </c>
      <c r="E1059" s="49" t="s">
        <v>857</v>
      </c>
      <c r="F1059" s="49">
        <v>503</v>
      </c>
      <c r="G1059" s="17">
        <v>42377</v>
      </c>
      <c r="H1059" s="49" t="s">
        <v>191</v>
      </c>
      <c r="I1059" s="49" t="s">
        <v>881</v>
      </c>
      <c r="J1059" s="16" t="s">
        <v>883</v>
      </c>
      <c r="K1059" s="49" t="s">
        <v>38</v>
      </c>
      <c r="L1059" s="18">
        <v>8423</v>
      </c>
      <c r="M1059" s="56">
        <v>1509.12</v>
      </c>
      <c r="N1059" s="14"/>
    </row>
    <row r="1060" spans="1:14" s="15" customFormat="1" ht="25.5" x14ac:dyDescent="0.2">
      <c r="A1060" s="49" t="s">
        <v>855</v>
      </c>
      <c r="B1060" s="49" t="s">
        <v>710</v>
      </c>
      <c r="C1060" s="49" t="s">
        <v>166</v>
      </c>
      <c r="D1060" s="49">
        <v>5150026003</v>
      </c>
      <c r="E1060" s="49" t="s">
        <v>857</v>
      </c>
      <c r="F1060" s="49">
        <v>503</v>
      </c>
      <c r="G1060" s="17">
        <v>42377</v>
      </c>
      <c r="H1060" s="49" t="s">
        <v>191</v>
      </c>
      <c r="I1060" s="49" t="s">
        <v>881</v>
      </c>
      <c r="J1060" s="16" t="s">
        <v>884</v>
      </c>
      <c r="K1060" s="49" t="s">
        <v>38</v>
      </c>
      <c r="L1060" s="18">
        <v>8423</v>
      </c>
      <c r="M1060" s="56">
        <v>1509.12</v>
      </c>
      <c r="N1060" s="14"/>
    </row>
    <row r="1061" spans="1:14" s="15" customFormat="1" ht="25.5" x14ac:dyDescent="0.2">
      <c r="A1061" s="49" t="s">
        <v>855</v>
      </c>
      <c r="B1061" s="49" t="s">
        <v>710</v>
      </c>
      <c r="C1061" s="49" t="s">
        <v>166</v>
      </c>
      <c r="D1061" s="49">
        <v>5150026004</v>
      </c>
      <c r="E1061" s="49" t="s">
        <v>857</v>
      </c>
      <c r="F1061" s="49">
        <v>503</v>
      </c>
      <c r="G1061" s="17">
        <v>42377</v>
      </c>
      <c r="H1061" s="49" t="s">
        <v>191</v>
      </c>
      <c r="I1061" s="49" t="s">
        <v>881</v>
      </c>
      <c r="J1061" s="16" t="s">
        <v>885</v>
      </c>
      <c r="K1061" s="49" t="s">
        <v>38</v>
      </c>
      <c r="L1061" s="18">
        <v>8423</v>
      </c>
      <c r="M1061" s="56">
        <v>1509.12</v>
      </c>
      <c r="N1061" s="14"/>
    </row>
    <row r="1062" spans="1:14" s="15" customFormat="1" ht="25.5" x14ac:dyDescent="0.2">
      <c r="A1062" s="49" t="s">
        <v>855</v>
      </c>
      <c r="B1062" s="49" t="s">
        <v>710</v>
      </c>
      <c r="C1062" s="49" t="s">
        <v>166</v>
      </c>
      <c r="D1062" s="49">
        <v>5150026005</v>
      </c>
      <c r="E1062" s="49" t="s">
        <v>857</v>
      </c>
      <c r="F1062" s="49">
        <v>503</v>
      </c>
      <c r="G1062" s="17">
        <v>42377</v>
      </c>
      <c r="H1062" s="49" t="s">
        <v>191</v>
      </c>
      <c r="I1062" s="49" t="s">
        <v>881</v>
      </c>
      <c r="J1062" s="16" t="s">
        <v>886</v>
      </c>
      <c r="K1062" s="49" t="s">
        <v>38</v>
      </c>
      <c r="L1062" s="18">
        <v>8423</v>
      </c>
      <c r="M1062" s="56">
        <v>1509.12</v>
      </c>
      <c r="N1062" s="14"/>
    </row>
    <row r="1063" spans="1:14" s="15" customFormat="1" ht="25.5" x14ac:dyDescent="0.2">
      <c r="A1063" s="49" t="s">
        <v>855</v>
      </c>
      <c r="B1063" s="49" t="s">
        <v>710</v>
      </c>
      <c r="C1063" s="49" t="s">
        <v>166</v>
      </c>
      <c r="D1063" s="49">
        <v>5150026006</v>
      </c>
      <c r="E1063" s="49" t="s">
        <v>857</v>
      </c>
      <c r="F1063" s="49">
        <v>503</v>
      </c>
      <c r="G1063" s="17">
        <v>42377</v>
      </c>
      <c r="H1063" s="49" t="s">
        <v>191</v>
      </c>
      <c r="I1063" s="49" t="s">
        <v>881</v>
      </c>
      <c r="J1063" s="16" t="s">
        <v>887</v>
      </c>
      <c r="K1063" s="49" t="s">
        <v>38</v>
      </c>
      <c r="L1063" s="18">
        <v>8423</v>
      </c>
      <c r="M1063" s="56">
        <v>1509.12</v>
      </c>
      <c r="N1063" s="14"/>
    </row>
    <row r="1064" spans="1:14" s="15" customFormat="1" ht="25.5" x14ac:dyDescent="0.2">
      <c r="A1064" s="49" t="s">
        <v>855</v>
      </c>
      <c r="B1064" s="49" t="s">
        <v>710</v>
      </c>
      <c r="C1064" s="49" t="s">
        <v>166</v>
      </c>
      <c r="D1064" s="49">
        <v>5150026007</v>
      </c>
      <c r="E1064" s="49" t="s">
        <v>857</v>
      </c>
      <c r="F1064" s="49">
        <v>503</v>
      </c>
      <c r="G1064" s="17">
        <v>42377</v>
      </c>
      <c r="H1064" s="49" t="s">
        <v>191</v>
      </c>
      <c r="I1064" s="49" t="s">
        <v>881</v>
      </c>
      <c r="J1064" s="16" t="s">
        <v>888</v>
      </c>
      <c r="K1064" s="49" t="s">
        <v>38</v>
      </c>
      <c r="L1064" s="18">
        <v>8423</v>
      </c>
      <c r="M1064" s="56">
        <v>1509.12</v>
      </c>
      <c r="N1064" s="14"/>
    </row>
    <row r="1065" spans="1:14" s="15" customFormat="1" ht="25.5" x14ac:dyDescent="0.2">
      <c r="A1065" s="49" t="s">
        <v>855</v>
      </c>
      <c r="B1065" s="49" t="s">
        <v>710</v>
      </c>
      <c r="C1065" s="49" t="s">
        <v>166</v>
      </c>
      <c r="D1065" s="49">
        <v>5150026008</v>
      </c>
      <c r="E1065" s="49" t="s">
        <v>857</v>
      </c>
      <c r="F1065" s="49">
        <v>503</v>
      </c>
      <c r="G1065" s="17">
        <v>42377</v>
      </c>
      <c r="H1065" s="49" t="s">
        <v>191</v>
      </c>
      <c r="I1065" s="49" t="s">
        <v>881</v>
      </c>
      <c r="J1065" s="16" t="s">
        <v>889</v>
      </c>
      <c r="K1065" s="49" t="s">
        <v>38</v>
      </c>
      <c r="L1065" s="18">
        <v>8423</v>
      </c>
      <c r="M1065" s="56">
        <v>1509.12</v>
      </c>
      <c r="N1065" s="14"/>
    </row>
    <row r="1066" spans="1:14" s="15" customFormat="1" ht="25.5" x14ac:dyDescent="0.2">
      <c r="A1066" s="49" t="s">
        <v>855</v>
      </c>
      <c r="B1066" s="49" t="s">
        <v>710</v>
      </c>
      <c r="C1066" s="49" t="s">
        <v>166</v>
      </c>
      <c r="D1066" s="49">
        <v>5150026009</v>
      </c>
      <c r="E1066" s="49" t="s">
        <v>857</v>
      </c>
      <c r="F1066" s="49">
        <v>503</v>
      </c>
      <c r="G1066" s="17">
        <v>42377</v>
      </c>
      <c r="H1066" s="49" t="s">
        <v>191</v>
      </c>
      <c r="I1066" s="49" t="s">
        <v>881</v>
      </c>
      <c r="J1066" s="16" t="s">
        <v>890</v>
      </c>
      <c r="K1066" s="49" t="s">
        <v>38</v>
      </c>
      <c r="L1066" s="18">
        <v>8423</v>
      </c>
      <c r="M1066" s="56">
        <v>1509.12</v>
      </c>
      <c r="N1066" s="14"/>
    </row>
    <row r="1067" spans="1:14" s="15" customFormat="1" ht="25.5" x14ac:dyDescent="0.2">
      <c r="A1067" s="49" t="s">
        <v>855</v>
      </c>
      <c r="B1067" s="49" t="s">
        <v>710</v>
      </c>
      <c r="C1067" s="49" t="s">
        <v>166</v>
      </c>
      <c r="D1067" s="49">
        <v>5150026010</v>
      </c>
      <c r="E1067" s="49" t="s">
        <v>857</v>
      </c>
      <c r="F1067" s="49">
        <v>503</v>
      </c>
      <c r="G1067" s="17">
        <v>42377</v>
      </c>
      <c r="H1067" s="49" t="s">
        <v>191</v>
      </c>
      <c r="I1067" s="49" t="s">
        <v>881</v>
      </c>
      <c r="J1067" s="16" t="s">
        <v>891</v>
      </c>
      <c r="K1067" s="49" t="s">
        <v>38</v>
      </c>
      <c r="L1067" s="18">
        <v>8423</v>
      </c>
      <c r="M1067" s="56">
        <v>1509.12</v>
      </c>
      <c r="N1067" s="14"/>
    </row>
    <row r="1068" spans="1:14" s="15" customFormat="1" ht="25.5" x14ac:dyDescent="0.2">
      <c r="A1068" s="49" t="s">
        <v>855</v>
      </c>
      <c r="B1068" s="49" t="s">
        <v>710</v>
      </c>
      <c r="C1068" s="49" t="s">
        <v>166</v>
      </c>
      <c r="D1068" s="49">
        <v>5150026011</v>
      </c>
      <c r="E1068" s="49" t="s">
        <v>857</v>
      </c>
      <c r="F1068" s="49">
        <v>503</v>
      </c>
      <c r="G1068" s="17">
        <v>42377</v>
      </c>
      <c r="H1068" s="49" t="s">
        <v>191</v>
      </c>
      <c r="I1068" s="49" t="s">
        <v>881</v>
      </c>
      <c r="J1068" s="16" t="s">
        <v>892</v>
      </c>
      <c r="K1068" s="49" t="s">
        <v>38</v>
      </c>
      <c r="L1068" s="18">
        <v>8423</v>
      </c>
      <c r="M1068" s="56">
        <v>1509.12</v>
      </c>
      <c r="N1068" s="14"/>
    </row>
    <row r="1069" spans="1:14" s="15" customFormat="1" ht="25.5" x14ac:dyDescent="0.2">
      <c r="A1069" s="49" t="s">
        <v>855</v>
      </c>
      <c r="B1069" s="49" t="s">
        <v>710</v>
      </c>
      <c r="C1069" s="49" t="s">
        <v>166</v>
      </c>
      <c r="D1069" s="49">
        <v>5150026012</v>
      </c>
      <c r="E1069" s="49" t="s">
        <v>857</v>
      </c>
      <c r="F1069" s="49">
        <v>503</v>
      </c>
      <c r="G1069" s="17">
        <v>42377</v>
      </c>
      <c r="H1069" s="49" t="s">
        <v>191</v>
      </c>
      <c r="I1069" s="49" t="s">
        <v>881</v>
      </c>
      <c r="J1069" s="16" t="s">
        <v>893</v>
      </c>
      <c r="K1069" s="49" t="s">
        <v>38</v>
      </c>
      <c r="L1069" s="18">
        <v>8423</v>
      </c>
      <c r="M1069" s="56">
        <v>1509.12</v>
      </c>
      <c r="N1069" s="14"/>
    </row>
    <row r="1070" spans="1:14" s="15" customFormat="1" ht="25.5" x14ac:dyDescent="0.2">
      <c r="A1070" s="49" t="s">
        <v>855</v>
      </c>
      <c r="B1070" s="49" t="s">
        <v>710</v>
      </c>
      <c r="C1070" s="49" t="s">
        <v>166</v>
      </c>
      <c r="D1070" s="49">
        <v>5150026013</v>
      </c>
      <c r="E1070" s="49" t="s">
        <v>857</v>
      </c>
      <c r="F1070" s="49">
        <v>503</v>
      </c>
      <c r="G1070" s="17">
        <v>42377</v>
      </c>
      <c r="H1070" s="49" t="s">
        <v>191</v>
      </c>
      <c r="I1070" s="49" t="s">
        <v>881</v>
      </c>
      <c r="J1070" s="16" t="s">
        <v>894</v>
      </c>
      <c r="K1070" s="49" t="s">
        <v>38</v>
      </c>
      <c r="L1070" s="18">
        <v>8423</v>
      </c>
      <c r="M1070" s="56">
        <v>1509.12</v>
      </c>
      <c r="N1070" s="14"/>
    </row>
    <row r="1071" spans="1:14" s="15" customFormat="1" ht="25.5" x14ac:dyDescent="0.2">
      <c r="A1071" s="49" t="s">
        <v>855</v>
      </c>
      <c r="B1071" s="49" t="s">
        <v>710</v>
      </c>
      <c r="C1071" s="49" t="s">
        <v>166</v>
      </c>
      <c r="D1071" s="49">
        <v>5150026014</v>
      </c>
      <c r="E1071" s="49" t="s">
        <v>857</v>
      </c>
      <c r="F1071" s="49">
        <v>503</v>
      </c>
      <c r="G1071" s="17">
        <v>42377</v>
      </c>
      <c r="H1071" s="49" t="s">
        <v>191</v>
      </c>
      <c r="I1071" s="49" t="s">
        <v>881</v>
      </c>
      <c r="J1071" s="16" t="s">
        <v>895</v>
      </c>
      <c r="K1071" s="49" t="s">
        <v>38</v>
      </c>
      <c r="L1071" s="18">
        <v>8423</v>
      </c>
      <c r="M1071" s="56">
        <v>1509.12</v>
      </c>
      <c r="N1071" s="14"/>
    </row>
    <row r="1072" spans="1:14" s="15" customFormat="1" ht="25.5" x14ac:dyDescent="0.2">
      <c r="A1072" s="49" t="s">
        <v>855</v>
      </c>
      <c r="B1072" s="49" t="s">
        <v>710</v>
      </c>
      <c r="C1072" s="49" t="s">
        <v>166</v>
      </c>
      <c r="D1072" s="49">
        <v>5150026015</v>
      </c>
      <c r="E1072" s="49" t="s">
        <v>857</v>
      </c>
      <c r="F1072" s="49">
        <v>503</v>
      </c>
      <c r="G1072" s="17">
        <v>42377</v>
      </c>
      <c r="H1072" s="49" t="s">
        <v>191</v>
      </c>
      <c r="I1072" s="49" t="s">
        <v>881</v>
      </c>
      <c r="J1072" s="16" t="s">
        <v>896</v>
      </c>
      <c r="K1072" s="49" t="s">
        <v>38</v>
      </c>
      <c r="L1072" s="18">
        <v>8423</v>
      </c>
      <c r="M1072" s="56">
        <v>1509.12</v>
      </c>
      <c r="N1072" s="14"/>
    </row>
    <row r="1073" spans="1:14" s="15" customFormat="1" ht="25.5" x14ac:dyDescent="0.2">
      <c r="A1073" s="49" t="s">
        <v>855</v>
      </c>
      <c r="B1073" s="49" t="s">
        <v>710</v>
      </c>
      <c r="C1073" s="49" t="s">
        <v>166</v>
      </c>
      <c r="D1073" s="49">
        <v>5150026016</v>
      </c>
      <c r="E1073" s="49" t="s">
        <v>857</v>
      </c>
      <c r="F1073" s="49">
        <v>503</v>
      </c>
      <c r="G1073" s="17">
        <v>42377</v>
      </c>
      <c r="H1073" s="49" t="s">
        <v>191</v>
      </c>
      <c r="I1073" s="49" t="s">
        <v>881</v>
      </c>
      <c r="J1073" s="16" t="s">
        <v>897</v>
      </c>
      <c r="K1073" s="49" t="s">
        <v>38</v>
      </c>
      <c r="L1073" s="18">
        <v>8423</v>
      </c>
      <c r="M1073" s="56">
        <v>1509.12</v>
      </c>
      <c r="N1073" s="14"/>
    </row>
    <row r="1074" spans="1:14" s="15" customFormat="1" ht="25.5" x14ac:dyDescent="0.2">
      <c r="A1074" s="49" t="s">
        <v>855</v>
      </c>
      <c r="B1074" s="49" t="s">
        <v>710</v>
      </c>
      <c r="C1074" s="49" t="s">
        <v>166</v>
      </c>
      <c r="D1074" s="49">
        <v>5150026017</v>
      </c>
      <c r="E1074" s="49" t="s">
        <v>857</v>
      </c>
      <c r="F1074" s="49">
        <v>503</v>
      </c>
      <c r="G1074" s="17">
        <v>42377</v>
      </c>
      <c r="H1074" s="49" t="s">
        <v>191</v>
      </c>
      <c r="I1074" s="49" t="s">
        <v>881</v>
      </c>
      <c r="J1074" s="16" t="s">
        <v>898</v>
      </c>
      <c r="K1074" s="49" t="s">
        <v>38</v>
      </c>
      <c r="L1074" s="18">
        <v>8423</v>
      </c>
      <c r="M1074" s="56">
        <v>1509.12</v>
      </c>
      <c r="N1074" s="14"/>
    </row>
    <row r="1075" spans="1:14" s="15" customFormat="1" ht="25.5" x14ac:dyDescent="0.2">
      <c r="A1075" s="49" t="s">
        <v>855</v>
      </c>
      <c r="B1075" s="49" t="s">
        <v>710</v>
      </c>
      <c r="C1075" s="49" t="s">
        <v>166</v>
      </c>
      <c r="D1075" s="49">
        <v>5150026018</v>
      </c>
      <c r="E1075" s="49" t="s">
        <v>857</v>
      </c>
      <c r="F1075" s="49">
        <v>503</v>
      </c>
      <c r="G1075" s="17">
        <v>42377</v>
      </c>
      <c r="H1075" s="49" t="s">
        <v>191</v>
      </c>
      <c r="I1075" s="49" t="s">
        <v>881</v>
      </c>
      <c r="J1075" s="16" t="s">
        <v>899</v>
      </c>
      <c r="K1075" s="49" t="s">
        <v>38</v>
      </c>
      <c r="L1075" s="18">
        <v>8423</v>
      </c>
      <c r="M1075" s="56">
        <v>1509.12</v>
      </c>
      <c r="N1075" s="14"/>
    </row>
    <row r="1076" spans="1:14" s="15" customFormat="1" ht="25.5" x14ac:dyDescent="0.2">
      <c r="A1076" s="49" t="s">
        <v>855</v>
      </c>
      <c r="B1076" s="49" t="s">
        <v>710</v>
      </c>
      <c r="C1076" s="49" t="s">
        <v>166</v>
      </c>
      <c r="D1076" s="49">
        <v>5150026019</v>
      </c>
      <c r="E1076" s="49" t="s">
        <v>857</v>
      </c>
      <c r="F1076" s="49">
        <v>503</v>
      </c>
      <c r="G1076" s="17">
        <v>42377</v>
      </c>
      <c r="H1076" s="49" t="s">
        <v>191</v>
      </c>
      <c r="I1076" s="49" t="s">
        <v>881</v>
      </c>
      <c r="J1076" s="16" t="s">
        <v>900</v>
      </c>
      <c r="K1076" s="49" t="s">
        <v>38</v>
      </c>
      <c r="L1076" s="18">
        <v>8423</v>
      </c>
      <c r="M1076" s="56">
        <v>1509.12</v>
      </c>
      <c r="N1076" s="14"/>
    </row>
    <row r="1077" spans="1:14" s="15" customFormat="1" ht="25.5" x14ac:dyDescent="0.2">
      <c r="A1077" s="49" t="s">
        <v>855</v>
      </c>
      <c r="B1077" s="49" t="s">
        <v>710</v>
      </c>
      <c r="C1077" s="49" t="s">
        <v>166</v>
      </c>
      <c r="D1077" s="49">
        <v>5150026020</v>
      </c>
      <c r="E1077" s="49" t="s">
        <v>857</v>
      </c>
      <c r="F1077" s="49">
        <v>503</v>
      </c>
      <c r="G1077" s="17">
        <v>42377</v>
      </c>
      <c r="H1077" s="49" t="s">
        <v>191</v>
      </c>
      <c r="I1077" s="49" t="s">
        <v>881</v>
      </c>
      <c r="J1077" s="16" t="s">
        <v>901</v>
      </c>
      <c r="K1077" s="49" t="s">
        <v>38</v>
      </c>
      <c r="L1077" s="18">
        <v>8423</v>
      </c>
      <c r="M1077" s="56">
        <v>1509.12</v>
      </c>
      <c r="N1077" s="14"/>
    </row>
    <row r="1078" spans="1:14" s="15" customFormat="1" ht="25.5" x14ac:dyDescent="0.2">
      <c r="A1078" s="49" t="s">
        <v>855</v>
      </c>
      <c r="B1078" s="49" t="s">
        <v>710</v>
      </c>
      <c r="C1078" s="49" t="s">
        <v>166</v>
      </c>
      <c r="D1078" s="49">
        <v>5150026021</v>
      </c>
      <c r="E1078" s="49" t="s">
        <v>857</v>
      </c>
      <c r="F1078" s="49">
        <v>503</v>
      </c>
      <c r="G1078" s="17">
        <v>42377</v>
      </c>
      <c r="H1078" s="49" t="s">
        <v>191</v>
      </c>
      <c r="I1078" s="49" t="s">
        <v>881</v>
      </c>
      <c r="J1078" s="16" t="s">
        <v>902</v>
      </c>
      <c r="K1078" s="49" t="s">
        <v>38</v>
      </c>
      <c r="L1078" s="18">
        <v>8423</v>
      </c>
      <c r="M1078" s="56">
        <v>1509.12</v>
      </c>
      <c r="N1078" s="14"/>
    </row>
    <row r="1079" spans="1:14" s="15" customFormat="1" ht="25.5" x14ac:dyDescent="0.2">
      <c r="A1079" s="49" t="s">
        <v>855</v>
      </c>
      <c r="B1079" s="49" t="s">
        <v>710</v>
      </c>
      <c r="C1079" s="49" t="s">
        <v>166</v>
      </c>
      <c r="D1079" s="49">
        <v>5150026022</v>
      </c>
      <c r="E1079" s="49" t="s">
        <v>857</v>
      </c>
      <c r="F1079" s="49">
        <v>503</v>
      </c>
      <c r="G1079" s="17">
        <v>42377</v>
      </c>
      <c r="H1079" s="49" t="s">
        <v>191</v>
      </c>
      <c r="I1079" s="49" t="s">
        <v>881</v>
      </c>
      <c r="J1079" s="16" t="s">
        <v>903</v>
      </c>
      <c r="K1079" s="49" t="s">
        <v>38</v>
      </c>
      <c r="L1079" s="18">
        <v>8423</v>
      </c>
      <c r="M1079" s="56">
        <v>1509.12</v>
      </c>
      <c r="N1079" s="14"/>
    </row>
    <row r="1080" spans="1:14" s="15" customFormat="1" ht="25.5" x14ac:dyDescent="0.2">
      <c r="A1080" s="49" t="s">
        <v>855</v>
      </c>
      <c r="B1080" s="49" t="s">
        <v>710</v>
      </c>
      <c r="C1080" s="49" t="s">
        <v>166</v>
      </c>
      <c r="D1080" s="49">
        <v>5150026023</v>
      </c>
      <c r="E1080" s="49" t="s">
        <v>857</v>
      </c>
      <c r="F1080" s="49">
        <v>503</v>
      </c>
      <c r="G1080" s="17">
        <v>42377</v>
      </c>
      <c r="H1080" s="49" t="s">
        <v>191</v>
      </c>
      <c r="I1080" s="49" t="s">
        <v>881</v>
      </c>
      <c r="J1080" s="16" t="s">
        <v>904</v>
      </c>
      <c r="K1080" s="49" t="s">
        <v>38</v>
      </c>
      <c r="L1080" s="18">
        <v>8423</v>
      </c>
      <c r="M1080" s="56">
        <v>1509.12</v>
      </c>
      <c r="N1080" s="14"/>
    </row>
    <row r="1081" spans="1:14" s="15" customFormat="1" ht="25.5" x14ac:dyDescent="0.2">
      <c r="A1081" s="49" t="s">
        <v>855</v>
      </c>
      <c r="B1081" s="49" t="s">
        <v>710</v>
      </c>
      <c r="C1081" s="49" t="s">
        <v>166</v>
      </c>
      <c r="D1081" s="49">
        <v>5150026024</v>
      </c>
      <c r="E1081" s="49" t="s">
        <v>857</v>
      </c>
      <c r="F1081" s="49">
        <v>503</v>
      </c>
      <c r="G1081" s="17">
        <v>42377</v>
      </c>
      <c r="H1081" s="49" t="s">
        <v>191</v>
      </c>
      <c r="I1081" s="49" t="s">
        <v>881</v>
      </c>
      <c r="J1081" s="16" t="s">
        <v>905</v>
      </c>
      <c r="K1081" s="49" t="s">
        <v>38</v>
      </c>
      <c r="L1081" s="18">
        <v>8423</v>
      </c>
      <c r="M1081" s="56">
        <v>1509.12</v>
      </c>
      <c r="N1081" s="14"/>
    </row>
    <row r="1082" spans="1:14" s="15" customFormat="1" ht="25.5" x14ac:dyDescent="0.2">
      <c r="A1082" s="49" t="s">
        <v>855</v>
      </c>
      <c r="B1082" s="49" t="s">
        <v>710</v>
      </c>
      <c r="C1082" s="49" t="s">
        <v>166</v>
      </c>
      <c r="D1082" s="49">
        <v>5150026025</v>
      </c>
      <c r="E1082" s="49" t="s">
        <v>857</v>
      </c>
      <c r="F1082" s="49">
        <v>503</v>
      </c>
      <c r="G1082" s="17">
        <v>42377</v>
      </c>
      <c r="H1082" s="49" t="s">
        <v>191</v>
      </c>
      <c r="I1082" s="49" t="s">
        <v>881</v>
      </c>
      <c r="J1082" s="16" t="s">
        <v>906</v>
      </c>
      <c r="K1082" s="49" t="s">
        <v>38</v>
      </c>
      <c r="L1082" s="18">
        <v>8423</v>
      </c>
      <c r="M1082" s="56">
        <v>1509.12</v>
      </c>
      <c r="N1082" s="14"/>
    </row>
    <row r="1083" spans="1:14" s="15" customFormat="1" ht="25.5" x14ac:dyDescent="0.2">
      <c r="A1083" s="49" t="s">
        <v>855</v>
      </c>
      <c r="B1083" s="49" t="s">
        <v>710</v>
      </c>
      <c r="C1083" s="49" t="s">
        <v>166</v>
      </c>
      <c r="D1083" s="49">
        <v>5150026026</v>
      </c>
      <c r="E1083" s="49" t="s">
        <v>857</v>
      </c>
      <c r="F1083" s="49">
        <v>503</v>
      </c>
      <c r="G1083" s="17">
        <v>42377</v>
      </c>
      <c r="H1083" s="49" t="s">
        <v>191</v>
      </c>
      <c r="I1083" s="49" t="s">
        <v>881</v>
      </c>
      <c r="J1083" s="16" t="s">
        <v>907</v>
      </c>
      <c r="K1083" s="49" t="s">
        <v>38</v>
      </c>
      <c r="L1083" s="18">
        <v>8423</v>
      </c>
      <c r="M1083" s="56">
        <v>1509.12</v>
      </c>
      <c r="N1083" s="14"/>
    </row>
    <row r="1084" spans="1:14" s="15" customFormat="1" ht="25.5" x14ac:dyDescent="0.2">
      <c r="A1084" s="49" t="s">
        <v>855</v>
      </c>
      <c r="B1084" s="49" t="s">
        <v>710</v>
      </c>
      <c r="C1084" s="49" t="s">
        <v>166</v>
      </c>
      <c r="D1084" s="49">
        <v>5150026027</v>
      </c>
      <c r="E1084" s="49" t="s">
        <v>857</v>
      </c>
      <c r="F1084" s="49">
        <v>503</v>
      </c>
      <c r="G1084" s="17">
        <v>42377</v>
      </c>
      <c r="H1084" s="49" t="s">
        <v>191</v>
      </c>
      <c r="I1084" s="49" t="s">
        <v>881</v>
      </c>
      <c r="J1084" s="16" t="s">
        <v>908</v>
      </c>
      <c r="K1084" s="49" t="s">
        <v>38</v>
      </c>
      <c r="L1084" s="18">
        <v>8423</v>
      </c>
      <c r="M1084" s="56">
        <v>1509.12</v>
      </c>
      <c r="N1084" s="14"/>
    </row>
    <row r="1085" spans="1:14" s="15" customFormat="1" ht="25.5" x14ac:dyDescent="0.2">
      <c r="A1085" s="49" t="s">
        <v>855</v>
      </c>
      <c r="B1085" s="49" t="s">
        <v>710</v>
      </c>
      <c r="C1085" s="49" t="s">
        <v>166</v>
      </c>
      <c r="D1085" s="49">
        <v>5150026028</v>
      </c>
      <c r="E1085" s="49" t="s">
        <v>857</v>
      </c>
      <c r="F1085" s="49">
        <v>503</v>
      </c>
      <c r="G1085" s="17">
        <v>42377</v>
      </c>
      <c r="H1085" s="49" t="s">
        <v>191</v>
      </c>
      <c r="I1085" s="49" t="s">
        <v>881</v>
      </c>
      <c r="J1085" s="16" t="s">
        <v>909</v>
      </c>
      <c r="K1085" s="49" t="s">
        <v>38</v>
      </c>
      <c r="L1085" s="18">
        <v>8423</v>
      </c>
      <c r="M1085" s="56">
        <v>1509.12</v>
      </c>
      <c r="N1085" s="14"/>
    </row>
    <row r="1086" spans="1:14" s="15" customFormat="1" ht="25.5" x14ac:dyDescent="0.2">
      <c r="A1086" s="49" t="s">
        <v>855</v>
      </c>
      <c r="B1086" s="49" t="s">
        <v>710</v>
      </c>
      <c r="C1086" s="49" t="s">
        <v>166</v>
      </c>
      <c r="D1086" s="49">
        <v>5150026029</v>
      </c>
      <c r="E1086" s="49" t="s">
        <v>857</v>
      </c>
      <c r="F1086" s="49">
        <v>503</v>
      </c>
      <c r="G1086" s="17">
        <v>42377</v>
      </c>
      <c r="H1086" s="49" t="s">
        <v>191</v>
      </c>
      <c r="I1086" s="49" t="s">
        <v>881</v>
      </c>
      <c r="J1086" s="16" t="s">
        <v>910</v>
      </c>
      <c r="K1086" s="49" t="s">
        <v>38</v>
      </c>
      <c r="L1086" s="18">
        <v>8423</v>
      </c>
      <c r="M1086" s="56">
        <v>1509.12</v>
      </c>
      <c r="N1086" s="14"/>
    </row>
    <row r="1087" spans="1:14" s="15" customFormat="1" ht="25.5" x14ac:dyDescent="0.2">
      <c r="A1087" s="49" t="s">
        <v>855</v>
      </c>
      <c r="B1087" s="49" t="s">
        <v>710</v>
      </c>
      <c r="C1087" s="49" t="s">
        <v>166</v>
      </c>
      <c r="D1087" s="49">
        <v>5150026030</v>
      </c>
      <c r="E1087" s="49" t="s">
        <v>857</v>
      </c>
      <c r="F1087" s="49">
        <v>503</v>
      </c>
      <c r="G1087" s="17">
        <v>42377</v>
      </c>
      <c r="H1087" s="49" t="s">
        <v>191</v>
      </c>
      <c r="I1087" s="49" t="s">
        <v>881</v>
      </c>
      <c r="J1087" s="16" t="s">
        <v>911</v>
      </c>
      <c r="K1087" s="49" t="s">
        <v>38</v>
      </c>
      <c r="L1087" s="18">
        <v>8423</v>
      </c>
      <c r="M1087" s="56">
        <v>1509.12</v>
      </c>
      <c r="N1087" s="14"/>
    </row>
    <row r="1088" spans="1:14" s="15" customFormat="1" ht="25.5" x14ac:dyDescent="0.2">
      <c r="A1088" s="49" t="s">
        <v>855</v>
      </c>
      <c r="B1088" s="49" t="s">
        <v>710</v>
      </c>
      <c r="C1088" s="49" t="s">
        <v>166</v>
      </c>
      <c r="D1088" s="49">
        <v>5150026031</v>
      </c>
      <c r="E1088" s="49" t="s">
        <v>857</v>
      </c>
      <c r="F1088" s="49">
        <v>503</v>
      </c>
      <c r="G1088" s="17">
        <v>42377</v>
      </c>
      <c r="H1088" s="49" t="s">
        <v>191</v>
      </c>
      <c r="I1088" s="49" t="s">
        <v>881</v>
      </c>
      <c r="J1088" s="16" t="s">
        <v>912</v>
      </c>
      <c r="K1088" s="49" t="s">
        <v>38</v>
      </c>
      <c r="L1088" s="18">
        <v>8423</v>
      </c>
      <c r="M1088" s="56">
        <v>1509.12</v>
      </c>
      <c r="N1088" s="14"/>
    </row>
    <row r="1089" spans="1:14" s="15" customFormat="1" ht="25.5" x14ac:dyDescent="0.2">
      <c r="A1089" s="49" t="s">
        <v>855</v>
      </c>
      <c r="B1089" s="49" t="s">
        <v>710</v>
      </c>
      <c r="C1089" s="49" t="s">
        <v>166</v>
      </c>
      <c r="D1089" s="49">
        <v>5150026032</v>
      </c>
      <c r="E1089" s="49" t="s">
        <v>857</v>
      </c>
      <c r="F1089" s="49">
        <v>503</v>
      </c>
      <c r="G1089" s="17">
        <v>42377</v>
      </c>
      <c r="H1089" s="49" t="s">
        <v>191</v>
      </c>
      <c r="I1089" s="49" t="s">
        <v>881</v>
      </c>
      <c r="J1089" s="16" t="s">
        <v>913</v>
      </c>
      <c r="K1089" s="49" t="s">
        <v>38</v>
      </c>
      <c r="L1089" s="18">
        <v>8423</v>
      </c>
      <c r="M1089" s="56">
        <v>1509.12</v>
      </c>
      <c r="N1089" s="14"/>
    </row>
    <row r="1090" spans="1:14" s="15" customFormat="1" ht="25.5" x14ac:dyDescent="0.2">
      <c r="A1090" s="49" t="s">
        <v>855</v>
      </c>
      <c r="B1090" s="49" t="s">
        <v>710</v>
      </c>
      <c r="C1090" s="49" t="s">
        <v>166</v>
      </c>
      <c r="D1090" s="49">
        <v>5150026033</v>
      </c>
      <c r="E1090" s="49" t="s">
        <v>857</v>
      </c>
      <c r="F1090" s="49">
        <v>503</v>
      </c>
      <c r="G1090" s="17">
        <v>42377</v>
      </c>
      <c r="H1090" s="49" t="s">
        <v>191</v>
      </c>
      <c r="I1090" s="49" t="s">
        <v>881</v>
      </c>
      <c r="J1090" s="16" t="s">
        <v>914</v>
      </c>
      <c r="K1090" s="49" t="s">
        <v>38</v>
      </c>
      <c r="L1090" s="18">
        <v>8423</v>
      </c>
      <c r="M1090" s="56">
        <v>1509.12</v>
      </c>
      <c r="N1090" s="14"/>
    </row>
    <row r="1091" spans="1:14" s="15" customFormat="1" ht="25.5" x14ac:dyDescent="0.2">
      <c r="A1091" s="49" t="s">
        <v>855</v>
      </c>
      <c r="B1091" s="49" t="s">
        <v>710</v>
      </c>
      <c r="C1091" s="49" t="s">
        <v>166</v>
      </c>
      <c r="D1091" s="49">
        <v>5150026034</v>
      </c>
      <c r="E1091" s="49" t="s">
        <v>857</v>
      </c>
      <c r="F1091" s="49">
        <v>503</v>
      </c>
      <c r="G1091" s="17">
        <v>42377</v>
      </c>
      <c r="H1091" s="49" t="s">
        <v>191</v>
      </c>
      <c r="I1091" s="49" t="s">
        <v>881</v>
      </c>
      <c r="J1091" s="16" t="s">
        <v>915</v>
      </c>
      <c r="K1091" s="49" t="s">
        <v>38</v>
      </c>
      <c r="L1091" s="18">
        <v>8423</v>
      </c>
      <c r="M1091" s="56">
        <v>1509.12</v>
      </c>
      <c r="N1091" s="14"/>
    </row>
    <row r="1092" spans="1:14" s="15" customFormat="1" ht="25.5" x14ac:dyDescent="0.2">
      <c r="A1092" s="49" t="s">
        <v>855</v>
      </c>
      <c r="B1092" s="49" t="s">
        <v>710</v>
      </c>
      <c r="C1092" s="49" t="s">
        <v>166</v>
      </c>
      <c r="D1092" s="49">
        <v>5150026035</v>
      </c>
      <c r="E1092" s="49" t="s">
        <v>857</v>
      </c>
      <c r="F1092" s="49">
        <v>503</v>
      </c>
      <c r="G1092" s="17">
        <v>42377</v>
      </c>
      <c r="H1092" s="49" t="s">
        <v>191</v>
      </c>
      <c r="I1092" s="49" t="s">
        <v>881</v>
      </c>
      <c r="J1092" s="16" t="s">
        <v>916</v>
      </c>
      <c r="K1092" s="49" t="s">
        <v>38</v>
      </c>
      <c r="L1092" s="18">
        <v>8423</v>
      </c>
      <c r="M1092" s="56">
        <v>1509.12</v>
      </c>
      <c r="N1092" s="14"/>
    </row>
    <row r="1093" spans="1:14" s="15" customFormat="1" ht="25.5" x14ac:dyDescent="0.2">
      <c r="A1093" s="49" t="s">
        <v>855</v>
      </c>
      <c r="B1093" s="49" t="s">
        <v>710</v>
      </c>
      <c r="C1093" s="49" t="s">
        <v>166</v>
      </c>
      <c r="D1093" s="49">
        <v>5150026036</v>
      </c>
      <c r="E1093" s="49" t="s">
        <v>857</v>
      </c>
      <c r="F1093" s="49">
        <v>503</v>
      </c>
      <c r="G1093" s="17">
        <v>42377</v>
      </c>
      <c r="H1093" s="49" t="s">
        <v>191</v>
      </c>
      <c r="I1093" s="49" t="s">
        <v>881</v>
      </c>
      <c r="J1093" s="16" t="s">
        <v>917</v>
      </c>
      <c r="K1093" s="49" t="s">
        <v>38</v>
      </c>
      <c r="L1093" s="18">
        <v>8423</v>
      </c>
      <c r="M1093" s="56">
        <v>1509.12</v>
      </c>
      <c r="N1093" s="14"/>
    </row>
    <row r="1094" spans="1:14" s="15" customFormat="1" ht="25.5" x14ac:dyDescent="0.2">
      <c r="A1094" s="49" t="s">
        <v>855</v>
      </c>
      <c r="B1094" s="49" t="s">
        <v>710</v>
      </c>
      <c r="C1094" s="49" t="s">
        <v>166</v>
      </c>
      <c r="D1094" s="49">
        <v>5150026037</v>
      </c>
      <c r="E1094" s="49" t="s">
        <v>857</v>
      </c>
      <c r="F1094" s="49">
        <v>503</v>
      </c>
      <c r="G1094" s="17">
        <v>42377</v>
      </c>
      <c r="H1094" s="49" t="s">
        <v>191</v>
      </c>
      <c r="I1094" s="49" t="s">
        <v>881</v>
      </c>
      <c r="J1094" s="16" t="s">
        <v>918</v>
      </c>
      <c r="K1094" s="49" t="s">
        <v>38</v>
      </c>
      <c r="L1094" s="18">
        <v>8423</v>
      </c>
      <c r="M1094" s="56">
        <v>1509.12</v>
      </c>
      <c r="N1094" s="14"/>
    </row>
    <row r="1095" spans="1:14" s="15" customFormat="1" ht="25.5" x14ac:dyDescent="0.2">
      <c r="A1095" s="49" t="s">
        <v>855</v>
      </c>
      <c r="B1095" s="49" t="s">
        <v>710</v>
      </c>
      <c r="C1095" s="49" t="s">
        <v>166</v>
      </c>
      <c r="D1095" s="49">
        <v>5150026038</v>
      </c>
      <c r="E1095" s="49" t="s">
        <v>857</v>
      </c>
      <c r="F1095" s="49">
        <v>503</v>
      </c>
      <c r="G1095" s="17">
        <v>42377</v>
      </c>
      <c r="H1095" s="49" t="s">
        <v>191</v>
      </c>
      <c r="I1095" s="49" t="s">
        <v>881</v>
      </c>
      <c r="J1095" s="16" t="s">
        <v>919</v>
      </c>
      <c r="K1095" s="49" t="s">
        <v>38</v>
      </c>
      <c r="L1095" s="18">
        <v>8423</v>
      </c>
      <c r="M1095" s="56">
        <v>1509.12</v>
      </c>
      <c r="N1095" s="14"/>
    </row>
    <row r="1096" spans="1:14" s="15" customFormat="1" ht="25.5" x14ac:dyDescent="0.2">
      <c r="A1096" s="49" t="s">
        <v>855</v>
      </c>
      <c r="B1096" s="49" t="s">
        <v>710</v>
      </c>
      <c r="C1096" s="49" t="s">
        <v>166</v>
      </c>
      <c r="D1096" s="49">
        <v>5150026039</v>
      </c>
      <c r="E1096" s="49" t="s">
        <v>857</v>
      </c>
      <c r="F1096" s="49">
        <v>503</v>
      </c>
      <c r="G1096" s="17">
        <v>42377</v>
      </c>
      <c r="H1096" s="49" t="s">
        <v>191</v>
      </c>
      <c r="I1096" s="49" t="s">
        <v>881</v>
      </c>
      <c r="J1096" s="16" t="s">
        <v>920</v>
      </c>
      <c r="K1096" s="49" t="s">
        <v>38</v>
      </c>
      <c r="L1096" s="18">
        <v>8423</v>
      </c>
      <c r="M1096" s="56">
        <v>1509.12</v>
      </c>
      <c r="N1096" s="14"/>
    </row>
    <row r="1097" spans="1:14" s="15" customFormat="1" ht="25.5" x14ac:dyDescent="0.2">
      <c r="A1097" s="49" t="s">
        <v>855</v>
      </c>
      <c r="B1097" s="49" t="s">
        <v>710</v>
      </c>
      <c r="C1097" s="49" t="s">
        <v>166</v>
      </c>
      <c r="D1097" s="49">
        <v>5150026040</v>
      </c>
      <c r="E1097" s="49" t="s">
        <v>857</v>
      </c>
      <c r="F1097" s="49">
        <v>503</v>
      </c>
      <c r="G1097" s="17">
        <v>42377</v>
      </c>
      <c r="H1097" s="49" t="s">
        <v>191</v>
      </c>
      <c r="I1097" s="49" t="s">
        <v>881</v>
      </c>
      <c r="J1097" s="16" t="s">
        <v>921</v>
      </c>
      <c r="K1097" s="49" t="s">
        <v>38</v>
      </c>
      <c r="L1097" s="18">
        <v>8423</v>
      </c>
      <c r="M1097" s="56">
        <v>1509.12</v>
      </c>
      <c r="N1097" s="14"/>
    </row>
    <row r="1098" spans="1:14" s="15" customFormat="1" ht="38.25" x14ac:dyDescent="0.2">
      <c r="A1098" s="49" t="s">
        <v>704</v>
      </c>
      <c r="B1098" s="49" t="s">
        <v>710</v>
      </c>
      <c r="C1098" s="49" t="s">
        <v>922</v>
      </c>
      <c r="D1098" s="49">
        <v>5150034001</v>
      </c>
      <c r="E1098" s="49" t="s">
        <v>706</v>
      </c>
      <c r="F1098" s="49">
        <v>503</v>
      </c>
      <c r="G1098" s="17">
        <v>42377</v>
      </c>
      <c r="H1098" s="49" t="s">
        <v>191</v>
      </c>
      <c r="I1098" s="49" t="s">
        <v>923</v>
      </c>
      <c r="J1098" s="16" t="s">
        <v>924</v>
      </c>
      <c r="K1098" s="49" t="s">
        <v>38</v>
      </c>
      <c r="L1098" s="18">
        <f>20719.4*1.16</f>
        <v>24034.504000000001</v>
      </c>
      <c r="M1098" s="56">
        <v>3766.17</v>
      </c>
      <c r="N1098" s="14"/>
    </row>
    <row r="1099" spans="1:14" s="15" customFormat="1" ht="38.25" x14ac:dyDescent="0.2">
      <c r="A1099" s="49" t="s">
        <v>704</v>
      </c>
      <c r="B1099" s="49" t="s">
        <v>710</v>
      </c>
      <c r="C1099" s="49" t="s">
        <v>922</v>
      </c>
      <c r="D1099" s="49">
        <v>5150034002</v>
      </c>
      <c r="E1099" s="49" t="s">
        <v>706</v>
      </c>
      <c r="F1099" s="49">
        <v>503</v>
      </c>
      <c r="G1099" s="17">
        <v>42377</v>
      </c>
      <c r="H1099" s="49" t="s">
        <v>191</v>
      </c>
      <c r="I1099" s="49" t="s">
        <v>923</v>
      </c>
      <c r="J1099" s="16" t="s">
        <v>925</v>
      </c>
      <c r="K1099" s="49" t="s">
        <v>38</v>
      </c>
      <c r="L1099" s="18">
        <v>24034.5</v>
      </c>
      <c r="M1099" s="56">
        <v>3766.17</v>
      </c>
      <c r="N1099" s="14"/>
    </row>
    <row r="1100" spans="1:14" s="15" customFormat="1" ht="38.25" x14ac:dyDescent="0.2">
      <c r="A1100" s="49" t="s">
        <v>704</v>
      </c>
      <c r="B1100" s="49" t="s">
        <v>710</v>
      </c>
      <c r="C1100" s="49" t="s">
        <v>922</v>
      </c>
      <c r="D1100" s="49">
        <v>5150034003</v>
      </c>
      <c r="E1100" s="49" t="s">
        <v>706</v>
      </c>
      <c r="F1100" s="49">
        <v>503</v>
      </c>
      <c r="G1100" s="17">
        <v>42377</v>
      </c>
      <c r="H1100" s="49" t="s">
        <v>191</v>
      </c>
      <c r="I1100" s="49" t="s">
        <v>923</v>
      </c>
      <c r="J1100" s="16" t="s">
        <v>926</v>
      </c>
      <c r="K1100" s="49" t="s">
        <v>38</v>
      </c>
      <c r="L1100" s="18">
        <v>24034.5</v>
      </c>
      <c r="M1100" s="56">
        <v>3766.17</v>
      </c>
      <c r="N1100" s="14"/>
    </row>
    <row r="1101" spans="1:14" s="15" customFormat="1" ht="38.25" x14ac:dyDescent="0.2">
      <c r="A1101" s="49" t="s">
        <v>704</v>
      </c>
      <c r="B1101" s="49" t="s">
        <v>710</v>
      </c>
      <c r="C1101" s="49" t="s">
        <v>922</v>
      </c>
      <c r="D1101" s="49">
        <v>5150034004</v>
      </c>
      <c r="E1101" s="49" t="s">
        <v>706</v>
      </c>
      <c r="F1101" s="49">
        <v>503</v>
      </c>
      <c r="G1101" s="17">
        <v>42377</v>
      </c>
      <c r="H1101" s="49" t="s">
        <v>191</v>
      </c>
      <c r="I1101" s="49" t="s">
        <v>923</v>
      </c>
      <c r="J1101" s="16" t="s">
        <v>927</v>
      </c>
      <c r="K1101" s="49" t="s">
        <v>38</v>
      </c>
      <c r="L1101" s="18">
        <v>24034.5</v>
      </c>
      <c r="M1101" s="56">
        <v>3766.17</v>
      </c>
      <c r="N1101" s="14"/>
    </row>
    <row r="1102" spans="1:14" s="15" customFormat="1" ht="38.25" x14ac:dyDescent="0.2">
      <c r="A1102" s="49" t="s">
        <v>704</v>
      </c>
      <c r="B1102" s="49" t="s">
        <v>710</v>
      </c>
      <c r="C1102" s="49" t="s">
        <v>922</v>
      </c>
      <c r="D1102" s="49">
        <v>5150034005</v>
      </c>
      <c r="E1102" s="49" t="s">
        <v>706</v>
      </c>
      <c r="F1102" s="49">
        <v>503</v>
      </c>
      <c r="G1102" s="17">
        <v>42377</v>
      </c>
      <c r="H1102" s="49" t="s">
        <v>191</v>
      </c>
      <c r="I1102" s="49" t="s">
        <v>923</v>
      </c>
      <c r="J1102" s="16" t="s">
        <v>928</v>
      </c>
      <c r="K1102" s="49" t="s">
        <v>38</v>
      </c>
      <c r="L1102" s="18">
        <v>24034.5</v>
      </c>
      <c r="M1102" s="56">
        <v>3766.17</v>
      </c>
      <c r="N1102" s="14"/>
    </row>
    <row r="1103" spans="1:14" s="15" customFormat="1" ht="38.25" x14ac:dyDescent="0.2">
      <c r="A1103" s="49" t="s">
        <v>704</v>
      </c>
      <c r="B1103" s="49" t="s">
        <v>710</v>
      </c>
      <c r="C1103" s="49" t="s">
        <v>922</v>
      </c>
      <c r="D1103" s="49">
        <v>5150034006</v>
      </c>
      <c r="E1103" s="49" t="s">
        <v>706</v>
      </c>
      <c r="F1103" s="49">
        <v>503</v>
      </c>
      <c r="G1103" s="17">
        <v>42377</v>
      </c>
      <c r="H1103" s="49" t="s">
        <v>191</v>
      </c>
      <c r="I1103" s="49" t="s">
        <v>923</v>
      </c>
      <c r="J1103" s="16" t="s">
        <v>929</v>
      </c>
      <c r="K1103" s="49" t="s">
        <v>38</v>
      </c>
      <c r="L1103" s="18">
        <v>24034.5</v>
      </c>
      <c r="M1103" s="56">
        <v>3766.17</v>
      </c>
      <c r="N1103" s="14"/>
    </row>
    <row r="1104" spans="1:14" s="15" customFormat="1" ht="38.25" x14ac:dyDescent="0.2">
      <c r="A1104" s="49" t="s">
        <v>704</v>
      </c>
      <c r="B1104" s="49" t="s">
        <v>710</v>
      </c>
      <c r="C1104" s="49" t="s">
        <v>922</v>
      </c>
      <c r="D1104" s="49">
        <v>5150034007</v>
      </c>
      <c r="E1104" s="49" t="s">
        <v>706</v>
      </c>
      <c r="F1104" s="49">
        <v>503</v>
      </c>
      <c r="G1104" s="17">
        <v>42377</v>
      </c>
      <c r="H1104" s="49" t="s">
        <v>191</v>
      </c>
      <c r="I1104" s="49" t="s">
        <v>923</v>
      </c>
      <c r="J1104" s="16" t="s">
        <v>930</v>
      </c>
      <c r="K1104" s="49" t="s">
        <v>38</v>
      </c>
      <c r="L1104" s="18">
        <v>24034.5</v>
      </c>
      <c r="M1104" s="56">
        <v>3766.17</v>
      </c>
      <c r="N1104" s="14"/>
    </row>
    <row r="1105" spans="1:14" s="15" customFormat="1" ht="38.25" x14ac:dyDescent="0.2">
      <c r="A1105" s="49" t="s">
        <v>704</v>
      </c>
      <c r="B1105" s="49" t="s">
        <v>710</v>
      </c>
      <c r="C1105" s="49" t="s">
        <v>922</v>
      </c>
      <c r="D1105" s="49">
        <v>5150034008</v>
      </c>
      <c r="E1105" s="49" t="s">
        <v>706</v>
      </c>
      <c r="F1105" s="49">
        <v>503</v>
      </c>
      <c r="G1105" s="17">
        <v>42377</v>
      </c>
      <c r="H1105" s="49" t="s">
        <v>191</v>
      </c>
      <c r="I1105" s="49" t="s">
        <v>923</v>
      </c>
      <c r="J1105" s="16" t="s">
        <v>931</v>
      </c>
      <c r="K1105" s="49" t="s">
        <v>38</v>
      </c>
      <c r="L1105" s="18">
        <v>24034.5</v>
      </c>
      <c r="M1105" s="56">
        <v>3766.17</v>
      </c>
      <c r="N1105" s="14"/>
    </row>
    <row r="1106" spans="1:14" s="15" customFormat="1" ht="38.25" x14ac:dyDescent="0.2">
      <c r="A1106" s="49" t="s">
        <v>704</v>
      </c>
      <c r="B1106" s="49" t="s">
        <v>710</v>
      </c>
      <c r="C1106" s="49" t="s">
        <v>922</v>
      </c>
      <c r="D1106" s="49">
        <v>5150034009</v>
      </c>
      <c r="E1106" s="49" t="s">
        <v>706</v>
      </c>
      <c r="F1106" s="49">
        <v>503</v>
      </c>
      <c r="G1106" s="17">
        <v>42377</v>
      </c>
      <c r="H1106" s="49" t="s">
        <v>191</v>
      </c>
      <c r="I1106" s="49" t="s">
        <v>923</v>
      </c>
      <c r="J1106" s="16" t="s">
        <v>932</v>
      </c>
      <c r="K1106" s="49" t="s">
        <v>38</v>
      </c>
      <c r="L1106" s="18">
        <v>24034.5</v>
      </c>
      <c r="M1106" s="56">
        <v>3766.17</v>
      </c>
      <c r="N1106" s="14"/>
    </row>
    <row r="1107" spans="1:14" s="15" customFormat="1" ht="38.25" x14ac:dyDescent="0.2">
      <c r="A1107" s="49" t="s">
        <v>704</v>
      </c>
      <c r="B1107" s="49" t="s">
        <v>710</v>
      </c>
      <c r="C1107" s="49" t="s">
        <v>922</v>
      </c>
      <c r="D1107" s="49">
        <v>5150034010</v>
      </c>
      <c r="E1107" s="49" t="s">
        <v>706</v>
      </c>
      <c r="F1107" s="49">
        <v>503</v>
      </c>
      <c r="G1107" s="17">
        <v>42377</v>
      </c>
      <c r="H1107" s="49" t="s">
        <v>191</v>
      </c>
      <c r="I1107" s="49" t="s">
        <v>923</v>
      </c>
      <c r="J1107" s="16" t="s">
        <v>933</v>
      </c>
      <c r="K1107" s="49" t="s">
        <v>38</v>
      </c>
      <c r="L1107" s="18">
        <v>24034.5</v>
      </c>
      <c r="M1107" s="56">
        <v>3766.17</v>
      </c>
      <c r="N1107" s="14"/>
    </row>
    <row r="1108" spans="1:14" s="15" customFormat="1" ht="38.25" x14ac:dyDescent="0.2">
      <c r="A1108" s="49" t="s">
        <v>704</v>
      </c>
      <c r="B1108" s="49" t="s">
        <v>710</v>
      </c>
      <c r="C1108" s="49" t="s">
        <v>922</v>
      </c>
      <c r="D1108" s="49">
        <v>5150034011</v>
      </c>
      <c r="E1108" s="49" t="s">
        <v>706</v>
      </c>
      <c r="F1108" s="49">
        <v>503</v>
      </c>
      <c r="G1108" s="17">
        <v>42377</v>
      </c>
      <c r="H1108" s="49" t="s">
        <v>191</v>
      </c>
      <c r="I1108" s="49" t="s">
        <v>923</v>
      </c>
      <c r="J1108" s="16" t="s">
        <v>934</v>
      </c>
      <c r="K1108" s="49" t="s">
        <v>38</v>
      </c>
      <c r="L1108" s="18">
        <v>24034.5</v>
      </c>
      <c r="M1108" s="56">
        <v>3766.17</v>
      </c>
      <c r="N1108" s="14"/>
    </row>
    <row r="1109" spans="1:14" s="15" customFormat="1" ht="38.25" x14ac:dyDescent="0.2">
      <c r="A1109" s="49" t="s">
        <v>704</v>
      </c>
      <c r="B1109" s="49" t="s">
        <v>710</v>
      </c>
      <c r="C1109" s="49" t="s">
        <v>922</v>
      </c>
      <c r="D1109" s="49">
        <v>5150034012</v>
      </c>
      <c r="E1109" s="49" t="s">
        <v>706</v>
      </c>
      <c r="F1109" s="49">
        <v>503</v>
      </c>
      <c r="G1109" s="17">
        <v>42377</v>
      </c>
      <c r="H1109" s="49" t="s">
        <v>191</v>
      </c>
      <c r="I1109" s="49" t="s">
        <v>923</v>
      </c>
      <c r="J1109" s="16" t="s">
        <v>935</v>
      </c>
      <c r="K1109" s="49" t="s">
        <v>38</v>
      </c>
      <c r="L1109" s="18">
        <v>24034.5</v>
      </c>
      <c r="M1109" s="56">
        <v>3766.17</v>
      </c>
      <c r="N1109" s="14"/>
    </row>
    <row r="1110" spans="1:14" s="15" customFormat="1" ht="38.25" x14ac:dyDescent="0.2">
      <c r="A1110" s="49" t="s">
        <v>704</v>
      </c>
      <c r="B1110" s="49" t="s">
        <v>710</v>
      </c>
      <c r="C1110" s="49" t="s">
        <v>922</v>
      </c>
      <c r="D1110" s="49">
        <v>5150034013</v>
      </c>
      <c r="E1110" s="49" t="s">
        <v>706</v>
      </c>
      <c r="F1110" s="49">
        <v>503</v>
      </c>
      <c r="G1110" s="17">
        <v>42377</v>
      </c>
      <c r="H1110" s="49" t="s">
        <v>191</v>
      </c>
      <c r="I1110" s="49" t="s">
        <v>923</v>
      </c>
      <c r="J1110" s="16" t="s">
        <v>936</v>
      </c>
      <c r="K1110" s="49" t="s">
        <v>38</v>
      </c>
      <c r="L1110" s="18">
        <v>24034.5</v>
      </c>
      <c r="M1110" s="56">
        <v>3766.17</v>
      </c>
      <c r="N1110" s="14"/>
    </row>
    <row r="1111" spans="1:14" s="15" customFormat="1" ht="38.25" x14ac:dyDescent="0.2">
      <c r="A1111" s="49" t="s">
        <v>704</v>
      </c>
      <c r="B1111" s="49" t="s">
        <v>710</v>
      </c>
      <c r="C1111" s="49" t="s">
        <v>922</v>
      </c>
      <c r="D1111" s="49">
        <v>5150034014</v>
      </c>
      <c r="E1111" s="49" t="s">
        <v>706</v>
      </c>
      <c r="F1111" s="49">
        <v>503</v>
      </c>
      <c r="G1111" s="17">
        <v>42377</v>
      </c>
      <c r="H1111" s="49" t="s">
        <v>191</v>
      </c>
      <c r="I1111" s="49" t="s">
        <v>923</v>
      </c>
      <c r="J1111" s="16" t="s">
        <v>937</v>
      </c>
      <c r="K1111" s="49" t="s">
        <v>38</v>
      </c>
      <c r="L1111" s="18">
        <v>24034.5</v>
      </c>
      <c r="M1111" s="56">
        <v>3766.17</v>
      </c>
      <c r="N1111" s="14"/>
    </row>
    <row r="1112" spans="1:14" s="15" customFormat="1" ht="38.25" x14ac:dyDescent="0.2">
      <c r="A1112" s="49" t="s">
        <v>704</v>
      </c>
      <c r="B1112" s="49" t="s">
        <v>710</v>
      </c>
      <c r="C1112" s="49" t="s">
        <v>922</v>
      </c>
      <c r="D1112" s="49">
        <v>5150034015</v>
      </c>
      <c r="E1112" s="49" t="s">
        <v>706</v>
      </c>
      <c r="F1112" s="49">
        <v>503</v>
      </c>
      <c r="G1112" s="17">
        <v>42377</v>
      </c>
      <c r="H1112" s="49" t="s">
        <v>191</v>
      </c>
      <c r="I1112" s="49" t="s">
        <v>923</v>
      </c>
      <c r="J1112" s="16" t="s">
        <v>938</v>
      </c>
      <c r="K1112" s="49" t="s">
        <v>38</v>
      </c>
      <c r="L1112" s="18">
        <v>24034.5</v>
      </c>
      <c r="M1112" s="56">
        <v>3766.17</v>
      </c>
      <c r="N1112" s="14"/>
    </row>
    <row r="1113" spans="1:14" s="15" customFormat="1" ht="38.25" x14ac:dyDescent="0.2">
      <c r="A1113" s="49" t="s">
        <v>704</v>
      </c>
      <c r="B1113" s="49" t="s">
        <v>710</v>
      </c>
      <c r="C1113" s="49" t="s">
        <v>922</v>
      </c>
      <c r="D1113" s="49">
        <v>5150034016</v>
      </c>
      <c r="E1113" s="49" t="s">
        <v>706</v>
      </c>
      <c r="F1113" s="49">
        <v>503</v>
      </c>
      <c r="G1113" s="17">
        <v>42377</v>
      </c>
      <c r="H1113" s="49" t="s">
        <v>191</v>
      </c>
      <c r="I1113" s="49" t="s">
        <v>923</v>
      </c>
      <c r="J1113" s="16" t="s">
        <v>939</v>
      </c>
      <c r="K1113" s="49" t="s">
        <v>38</v>
      </c>
      <c r="L1113" s="18">
        <v>24034.5</v>
      </c>
      <c r="M1113" s="56">
        <v>3766.17</v>
      </c>
      <c r="N1113" s="14"/>
    </row>
    <row r="1114" spans="1:14" s="15" customFormat="1" ht="38.25" x14ac:dyDescent="0.2">
      <c r="A1114" s="49" t="s">
        <v>704</v>
      </c>
      <c r="B1114" s="49" t="s">
        <v>710</v>
      </c>
      <c r="C1114" s="49" t="s">
        <v>922</v>
      </c>
      <c r="D1114" s="49">
        <v>5150034017</v>
      </c>
      <c r="E1114" s="49" t="s">
        <v>706</v>
      </c>
      <c r="F1114" s="49">
        <v>503</v>
      </c>
      <c r="G1114" s="17">
        <v>42377</v>
      </c>
      <c r="H1114" s="49" t="s">
        <v>191</v>
      </c>
      <c r="I1114" s="49" t="s">
        <v>923</v>
      </c>
      <c r="J1114" s="16" t="s">
        <v>940</v>
      </c>
      <c r="K1114" s="49" t="s">
        <v>38</v>
      </c>
      <c r="L1114" s="18">
        <v>24034.5</v>
      </c>
      <c r="M1114" s="56">
        <v>3766.17</v>
      </c>
      <c r="N1114" s="14"/>
    </row>
    <row r="1115" spans="1:14" s="15" customFormat="1" ht="38.25" x14ac:dyDescent="0.2">
      <c r="A1115" s="49" t="s">
        <v>704</v>
      </c>
      <c r="B1115" s="49" t="s">
        <v>710</v>
      </c>
      <c r="C1115" s="49" t="s">
        <v>922</v>
      </c>
      <c r="D1115" s="49">
        <v>5150034018</v>
      </c>
      <c r="E1115" s="49" t="s">
        <v>706</v>
      </c>
      <c r="F1115" s="49">
        <v>503</v>
      </c>
      <c r="G1115" s="17">
        <v>42377</v>
      </c>
      <c r="H1115" s="49" t="s">
        <v>191</v>
      </c>
      <c r="I1115" s="49" t="s">
        <v>923</v>
      </c>
      <c r="J1115" s="16" t="s">
        <v>941</v>
      </c>
      <c r="K1115" s="49" t="s">
        <v>38</v>
      </c>
      <c r="L1115" s="18">
        <v>24034.5</v>
      </c>
      <c r="M1115" s="56">
        <v>3766.17</v>
      </c>
      <c r="N1115" s="14"/>
    </row>
    <row r="1116" spans="1:14" s="15" customFormat="1" ht="38.25" x14ac:dyDescent="0.2">
      <c r="A1116" s="49" t="s">
        <v>704</v>
      </c>
      <c r="B1116" s="49" t="s">
        <v>710</v>
      </c>
      <c r="C1116" s="49" t="s">
        <v>922</v>
      </c>
      <c r="D1116" s="49">
        <v>5150034019</v>
      </c>
      <c r="E1116" s="49" t="s">
        <v>706</v>
      </c>
      <c r="F1116" s="49">
        <v>503</v>
      </c>
      <c r="G1116" s="17">
        <v>42377</v>
      </c>
      <c r="H1116" s="49" t="s">
        <v>191</v>
      </c>
      <c r="I1116" s="49" t="s">
        <v>923</v>
      </c>
      <c r="J1116" s="16" t="s">
        <v>942</v>
      </c>
      <c r="K1116" s="49" t="s">
        <v>38</v>
      </c>
      <c r="L1116" s="18">
        <v>24034.5</v>
      </c>
      <c r="M1116" s="56">
        <v>3766.17</v>
      </c>
      <c r="N1116" s="14"/>
    </row>
    <row r="1117" spans="1:14" s="15" customFormat="1" ht="38.25" x14ac:dyDescent="0.2">
      <c r="A1117" s="49" t="s">
        <v>704</v>
      </c>
      <c r="B1117" s="49" t="s">
        <v>710</v>
      </c>
      <c r="C1117" s="49" t="s">
        <v>922</v>
      </c>
      <c r="D1117" s="49">
        <v>5150034020</v>
      </c>
      <c r="E1117" s="49" t="s">
        <v>706</v>
      </c>
      <c r="F1117" s="49">
        <v>503</v>
      </c>
      <c r="G1117" s="17">
        <v>42377</v>
      </c>
      <c r="H1117" s="49" t="s">
        <v>191</v>
      </c>
      <c r="I1117" s="49" t="s">
        <v>923</v>
      </c>
      <c r="J1117" s="16" t="s">
        <v>943</v>
      </c>
      <c r="K1117" s="49" t="s">
        <v>38</v>
      </c>
      <c r="L1117" s="18">
        <v>24034.5</v>
      </c>
      <c r="M1117" s="56">
        <v>3766.17</v>
      </c>
      <c r="N1117" s="14"/>
    </row>
    <row r="1118" spans="1:14" s="15" customFormat="1" ht="38.25" x14ac:dyDescent="0.2">
      <c r="A1118" s="49" t="s">
        <v>704</v>
      </c>
      <c r="B1118" s="49" t="s">
        <v>710</v>
      </c>
      <c r="C1118" s="49" t="s">
        <v>711</v>
      </c>
      <c r="D1118" s="49">
        <v>5150033001</v>
      </c>
      <c r="E1118" s="49" t="s">
        <v>706</v>
      </c>
      <c r="F1118" s="49">
        <v>503</v>
      </c>
      <c r="G1118" s="17">
        <v>42377</v>
      </c>
      <c r="H1118" s="49" t="s">
        <v>712</v>
      </c>
      <c r="I1118" s="49" t="s">
        <v>713</v>
      </c>
      <c r="J1118" s="16" t="s">
        <v>714</v>
      </c>
      <c r="K1118" s="49" t="s">
        <v>38</v>
      </c>
      <c r="L1118" s="18">
        <f>5118.53*1.16</f>
        <v>5937.4947999999995</v>
      </c>
      <c r="M1118" s="56">
        <v>1063.8</v>
      </c>
      <c r="N1118" s="14"/>
    </row>
    <row r="1119" spans="1:14" s="15" customFormat="1" ht="38.25" x14ac:dyDescent="0.2">
      <c r="A1119" s="49" t="s">
        <v>704</v>
      </c>
      <c r="B1119" s="49" t="s">
        <v>710</v>
      </c>
      <c r="C1119" s="49" t="s">
        <v>711</v>
      </c>
      <c r="D1119" s="49">
        <v>5150033002</v>
      </c>
      <c r="E1119" s="49" t="s">
        <v>706</v>
      </c>
      <c r="F1119" s="49">
        <v>503</v>
      </c>
      <c r="G1119" s="17">
        <v>42377</v>
      </c>
      <c r="H1119" s="49" t="s">
        <v>712</v>
      </c>
      <c r="I1119" s="49" t="s">
        <v>713</v>
      </c>
      <c r="J1119" s="16" t="s">
        <v>715</v>
      </c>
      <c r="K1119" s="49" t="s">
        <v>38</v>
      </c>
      <c r="L1119" s="18">
        <f t="shared" ref="L1119:L1133" si="10">5118.53*1.16</f>
        <v>5937.4947999999995</v>
      </c>
      <c r="M1119" s="56">
        <v>1063.8</v>
      </c>
      <c r="N1119" s="14"/>
    </row>
    <row r="1120" spans="1:14" s="15" customFormat="1" ht="38.25" x14ac:dyDescent="0.2">
      <c r="A1120" s="49" t="s">
        <v>704</v>
      </c>
      <c r="B1120" s="49" t="s">
        <v>710</v>
      </c>
      <c r="C1120" s="49" t="s">
        <v>711</v>
      </c>
      <c r="D1120" s="49">
        <v>5150033003</v>
      </c>
      <c r="E1120" s="49" t="s">
        <v>706</v>
      </c>
      <c r="F1120" s="49">
        <v>503</v>
      </c>
      <c r="G1120" s="17">
        <v>42377</v>
      </c>
      <c r="H1120" s="49" t="s">
        <v>712</v>
      </c>
      <c r="I1120" s="49" t="s">
        <v>713</v>
      </c>
      <c r="J1120" s="16" t="s">
        <v>716</v>
      </c>
      <c r="K1120" s="49" t="s">
        <v>38</v>
      </c>
      <c r="L1120" s="18">
        <f t="shared" si="10"/>
        <v>5937.4947999999995</v>
      </c>
      <c r="M1120" s="56">
        <v>1063.8</v>
      </c>
      <c r="N1120" s="14"/>
    </row>
    <row r="1121" spans="1:14" s="15" customFormat="1" ht="38.25" x14ac:dyDescent="0.2">
      <c r="A1121" s="49" t="s">
        <v>704</v>
      </c>
      <c r="B1121" s="49" t="s">
        <v>710</v>
      </c>
      <c r="C1121" s="49" t="s">
        <v>711</v>
      </c>
      <c r="D1121" s="49">
        <v>5150033004</v>
      </c>
      <c r="E1121" s="49" t="s">
        <v>706</v>
      </c>
      <c r="F1121" s="49">
        <v>503</v>
      </c>
      <c r="G1121" s="17">
        <v>42377</v>
      </c>
      <c r="H1121" s="49" t="s">
        <v>712</v>
      </c>
      <c r="I1121" s="49" t="s">
        <v>713</v>
      </c>
      <c r="J1121" s="16" t="s">
        <v>717</v>
      </c>
      <c r="K1121" s="49" t="s">
        <v>38</v>
      </c>
      <c r="L1121" s="18">
        <f t="shared" si="10"/>
        <v>5937.4947999999995</v>
      </c>
      <c r="M1121" s="56">
        <v>1063.8</v>
      </c>
      <c r="N1121" s="14"/>
    </row>
    <row r="1122" spans="1:14" s="15" customFormat="1" ht="38.25" x14ac:dyDescent="0.2">
      <c r="A1122" s="49" t="s">
        <v>704</v>
      </c>
      <c r="B1122" s="49" t="s">
        <v>710</v>
      </c>
      <c r="C1122" s="49" t="s">
        <v>711</v>
      </c>
      <c r="D1122" s="49">
        <v>5150033005</v>
      </c>
      <c r="E1122" s="49" t="s">
        <v>706</v>
      </c>
      <c r="F1122" s="49">
        <v>503</v>
      </c>
      <c r="G1122" s="17">
        <v>42377</v>
      </c>
      <c r="H1122" s="49" t="s">
        <v>712</v>
      </c>
      <c r="I1122" s="49" t="s">
        <v>713</v>
      </c>
      <c r="J1122" s="16" t="s">
        <v>718</v>
      </c>
      <c r="K1122" s="49" t="s">
        <v>38</v>
      </c>
      <c r="L1122" s="18">
        <f t="shared" si="10"/>
        <v>5937.4947999999995</v>
      </c>
      <c r="M1122" s="56">
        <v>1063.8</v>
      </c>
      <c r="N1122" s="14"/>
    </row>
    <row r="1123" spans="1:14" s="15" customFormat="1" ht="38.25" x14ac:dyDescent="0.2">
      <c r="A1123" s="49" t="s">
        <v>704</v>
      </c>
      <c r="B1123" s="49" t="s">
        <v>710</v>
      </c>
      <c r="C1123" s="49" t="s">
        <v>711</v>
      </c>
      <c r="D1123" s="49">
        <v>5150033006</v>
      </c>
      <c r="E1123" s="49" t="s">
        <v>706</v>
      </c>
      <c r="F1123" s="49">
        <v>503</v>
      </c>
      <c r="G1123" s="17">
        <v>42377</v>
      </c>
      <c r="H1123" s="49" t="s">
        <v>712</v>
      </c>
      <c r="I1123" s="49" t="s">
        <v>713</v>
      </c>
      <c r="J1123" s="16" t="s">
        <v>719</v>
      </c>
      <c r="K1123" s="49" t="s">
        <v>38</v>
      </c>
      <c r="L1123" s="18">
        <f t="shared" si="10"/>
        <v>5937.4947999999995</v>
      </c>
      <c r="M1123" s="56">
        <v>1063.8</v>
      </c>
      <c r="N1123" s="14"/>
    </row>
    <row r="1124" spans="1:14" s="15" customFormat="1" ht="38.25" x14ac:dyDescent="0.2">
      <c r="A1124" s="49" t="s">
        <v>704</v>
      </c>
      <c r="B1124" s="49" t="s">
        <v>710</v>
      </c>
      <c r="C1124" s="49" t="s">
        <v>711</v>
      </c>
      <c r="D1124" s="49">
        <v>5150033007</v>
      </c>
      <c r="E1124" s="49" t="s">
        <v>706</v>
      </c>
      <c r="F1124" s="49">
        <v>503</v>
      </c>
      <c r="G1124" s="17">
        <v>42377</v>
      </c>
      <c r="H1124" s="49" t="s">
        <v>712</v>
      </c>
      <c r="I1124" s="49" t="s">
        <v>713</v>
      </c>
      <c r="J1124" s="16" t="s">
        <v>720</v>
      </c>
      <c r="K1124" s="49" t="s">
        <v>38</v>
      </c>
      <c r="L1124" s="18">
        <f t="shared" si="10"/>
        <v>5937.4947999999995</v>
      </c>
      <c r="M1124" s="56">
        <v>1063.8</v>
      </c>
      <c r="N1124" s="14"/>
    </row>
    <row r="1125" spans="1:14" s="15" customFormat="1" ht="38.25" x14ac:dyDescent="0.2">
      <c r="A1125" s="49" t="s">
        <v>704</v>
      </c>
      <c r="B1125" s="49" t="s">
        <v>710</v>
      </c>
      <c r="C1125" s="49" t="s">
        <v>711</v>
      </c>
      <c r="D1125" s="49">
        <v>5150033008</v>
      </c>
      <c r="E1125" s="49" t="s">
        <v>706</v>
      </c>
      <c r="F1125" s="49">
        <v>503</v>
      </c>
      <c r="G1125" s="17">
        <v>42377</v>
      </c>
      <c r="H1125" s="49" t="s">
        <v>712</v>
      </c>
      <c r="I1125" s="49" t="s">
        <v>713</v>
      </c>
      <c r="J1125" s="16" t="s">
        <v>721</v>
      </c>
      <c r="K1125" s="49" t="s">
        <v>38</v>
      </c>
      <c r="L1125" s="18">
        <f t="shared" si="10"/>
        <v>5937.4947999999995</v>
      </c>
      <c r="M1125" s="56">
        <v>1063.8</v>
      </c>
      <c r="N1125" s="14"/>
    </row>
    <row r="1126" spans="1:14" s="15" customFormat="1" ht="38.25" x14ac:dyDescent="0.2">
      <c r="A1126" s="49" t="s">
        <v>704</v>
      </c>
      <c r="B1126" s="49" t="s">
        <v>710</v>
      </c>
      <c r="C1126" s="49" t="s">
        <v>711</v>
      </c>
      <c r="D1126" s="49">
        <v>5150033009</v>
      </c>
      <c r="E1126" s="49" t="s">
        <v>706</v>
      </c>
      <c r="F1126" s="49">
        <v>503</v>
      </c>
      <c r="G1126" s="17">
        <v>42377</v>
      </c>
      <c r="H1126" s="49" t="s">
        <v>712</v>
      </c>
      <c r="I1126" s="49" t="s">
        <v>713</v>
      </c>
      <c r="J1126" s="16" t="s">
        <v>722</v>
      </c>
      <c r="K1126" s="49" t="s">
        <v>38</v>
      </c>
      <c r="L1126" s="18">
        <f t="shared" si="10"/>
        <v>5937.4947999999995</v>
      </c>
      <c r="M1126" s="56">
        <v>1063.8</v>
      </c>
      <c r="N1126" s="14"/>
    </row>
    <row r="1127" spans="1:14" s="15" customFormat="1" ht="38.25" x14ac:dyDescent="0.2">
      <c r="A1127" s="49" t="s">
        <v>704</v>
      </c>
      <c r="B1127" s="49" t="s">
        <v>710</v>
      </c>
      <c r="C1127" s="49" t="s">
        <v>711</v>
      </c>
      <c r="D1127" s="49">
        <v>5150033010</v>
      </c>
      <c r="E1127" s="49" t="s">
        <v>706</v>
      </c>
      <c r="F1127" s="49">
        <v>503</v>
      </c>
      <c r="G1127" s="17">
        <v>42377</v>
      </c>
      <c r="H1127" s="49" t="s">
        <v>712</v>
      </c>
      <c r="I1127" s="49" t="s">
        <v>713</v>
      </c>
      <c r="J1127" s="16" t="s">
        <v>723</v>
      </c>
      <c r="K1127" s="49" t="s">
        <v>38</v>
      </c>
      <c r="L1127" s="18">
        <f t="shared" si="10"/>
        <v>5937.4947999999995</v>
      </c>
      <c r="M1127" s="56">
        <v>1063.8</v>
      </c>
      <c r="N1127" s="14"/>
    </row>
    <row r="1128" spans="1:14" s="15" customFormat="1" ht="38.25" x14ac:dyDescent="0.2">
      <c r="A1128" s="49" t="s">
        <v>704</v>
      </c>
      <c r="B1128" s="49" t="s">
        <v>710</v>
      </c>
      <c r="C1128" s="49" t="s">
        <v>711</v>
      </c>
      <c r="D1128" s="49">
        <v>5150033011</v>
      </c>
      <c r="E1128" s="49" t="s">
        <v>706</v>
      </c>
      <c r="F1128" s="49">
        <v>503</v>
      </c>
      <c r="G1128" s="17">
        <v>42377</v>
      </c>
      <c r="H1128" s="49" t="s">
        <v>712</v>
      </c>
      <c r="I1128" s="49" t="s">
        <v>713</v>
      </c>
      <c r="J1128" s="16" t="s">
        <v>724</v>
      </c>
      <c r="K1128" s="49" t="s">
        <v>38</v>
      </c>
      <c r="L1128" s="18">
        <f t="shared" si="10"/>
        <v>5937.4947999999995</v>
      </c>
      <c r="M1128" s="56">
        <v>1063.8</v>
      </c>
      <c r="N1128" s="14"/>
    </row>
    <row r="1129" spans="1:14" s="15" customFormat="1" ht="38.25" x14ac:dyDescent="0.2">
      <c r="A1129" s="49" t="s">
        <v>704</v>
      </c>
      <c r="B1129" s="49" t="s">
        <v>710</v>
      </c>
      <c r="C1129" s="49" t="s">
        <v>711</v>
      </c>
      <c r="D1129" s="49">
        <v>5150033012</v>
      </c>
      <c r="E1129" s="49" t="s">
        <v>706</v>
      </c>
      <c r="F1129" s="49">
        <v>503</v>
      </c>
      <c r="G1129" s="17">
        <v>42377</v>
      </c>
      <c r="H1129" s="49" t="s">
        <v>712</v>
      </c>
      <c r="I1129" s="49" t="s">
        <v>713</v>
      </c>
      <c r="J1129" s="16" t="s">
        <v>725</v>
      </c>
      <c r="K1129" s="49" t="s">
        <v>38</v>
      </c>
      <c r="L1129" s="18">
        <f t="shared" si="10"/>
        <v>5937.4947999999995</v>
      </c>
      <c r="M1129" s="56">
        <v>1063.8</v>
      </c>
      <c r="N1129" s="14"/>
    </row>
    <row r="1130" spans="1:14" s="15" customFormat="1" ht="38.25" x14ac:dyDescent="0.2">
      <c r="A1130" s="49" t="s">
        <v>704</v>
      </c>
      <c r="B1130" s="49" t="s">
        <v>710</v>
      </c>
      <c r="C1130" s="49" t="s">
        <v>711</v>
      </c>
      <c r="D1130" s="49">
        <v>5150033013</v>
      </c>
      <c r="E1130" s="49" t="s">
        <v>706</v>
      </c>
      <c r="F1130" s="49">
        <v>503</v>
      </c>
      <c r="G1130" s="17">
        <v>42377</v>
      </c>
      <c r="H1130" s="49" t="s">
        <v>712</v>
      </c>
      <c r="I1130" s="49" t="s">
        <v>713</v>
      </c>
      <c r="J1130" s="16" t="s">
        <v>726</v>
      </c>
      <c r="K1130" s="49" t="s">
        <v>38</v>
      </c>
      <c r="L1130" s="18">
        <f t="shared" si="10"/>
        <v>5937.4947999999995</v>
      </c>
      <c r="M1130" s="56">
        <v>1063.8</v>
      </c>
      <c r="N1130" s="14"/>
    </row>
    <row r="1131" spans="1:14" s="15" customFormat="1" ht="38.25" x14ac:dyDescent="0.2">
      <c r="A1131" s="49" t="s">
        <v>704</v>
      </c>
      <c r="B1131" s="49" t="s">
        <v>710</v>
      </c>
      <c r="C1131" s="49" t="s">
        <v>711</v>
      </c>
      <c r="D1131" s="49">
        <v>5150033014</v>
      </c>
      <c r="E1131" s="49" t="s">
        <v>706</v>
      </c>
      <c r="F1131" s="49">
        <v>503</v>
      </c>
      <c r="G1131" s="17">
        <v>42377</v>
      </c>
      <c r="H1131" s="49" t="s">
        <v>712</v>
      </c>
      <c r="I1131" s="49" t="s">
        <v>713</v>
      </c>
      <c r="J1131" s="16" t="s">
        <v>727</v>
      </c>
      <c r="K1131" s="49" t="s">
        <v>38</v>
      </c>
      <c r="L1131" s="18">
        <f t="shared" si="10"/>
        <v>5937.4947999999995</v>
      </c>
      <c r="M1131" s="56">
        <v>1063.8</v>
      </c>
      <c r="N1131" s="14"/>
    </row>
    <row r="1132" spans="1:14" s="15" customFormat="1" ht="38.25" x14ac:dyDescent="0.2">
      <c r="A1132" s="49" t="s">
        <v>704</v>
      </c>
      <c r="B1132" s="49" t="s">
        <v>710</v>
      </c>
      <c r="C1132" s="49" t="s">
        <v>711</v>
      </c>
      <c r="D1132" s="49">
        <v>5150033015</v>
      </c>
      <c r="E1132" s="49" t="s">
        <v>706</v>
      </c>
      <c r="F1132" s="49">
        <v>503</v>
      </c>
      <c r="G1132" s="17">
        <v>42377</v>
      </c>
      <c r="H1132" s="49" t="s">
        <v>712</v>
      </c>
      <c r="I1132" s="49" t="s">
        <v>713</v>
      </c>
      <c r="J1132" s="16" t="s">
        <v>728</v>
      </c>
      <c r="K1132" s="49" t="s">
        <v>38</v>
      </c>
      <c r="L1132" s="18">
        <f t="shared" si="10"/>
        <v>5937.4947999999995</v>
      </c>
      <c r="M1132" s="56">
        <v>1063.8</v>
      </c>
      <c r="N1132" s="14"/>
    </row>
    <row r="1133" spans="1:14" s="15" customFormat="1" ht="38.25" x14ac:dyDescent="0.2">
      <c r="A1133" s="49" t="s">
        <v>704</v>
      </c>
      <c r="B1133" s="49" t="s">
        <v>710</v>
      </c>
      <c r="C1133" s="49" t="s">
        <v>711</v>
      </c>
      <c r="D1133" s="49">
        <v>5150033016</v>
      </c>
      <c r="E1133" s="49" t="s">
        <v>706</v>
      </c>
      <c r="F1133" s="49">
        <v>503</v>
      </c>
      <c r="G1133" s="17">
        <v>42377</v>
      </c>
      <c r="H1133" s="49" t="s">
        <v>712</v>
      </c>
      <c r="I1133" s="49" t="s">
        <v>713</v>
      </c>
      <c r="J1133" s="16" t="s">
        <v>729</v>
      </c>
      <c r="K1133" s="49" t="s">
        <v>38</v>
      </c>
      <c r="L1133" s="18">
        <f t="shared" si="10"/>
        <v>5937.4947999999995</v>
      </c>
      <c r="M1133" s="56">
        <v>1063.8</v>
      </c>
      <c r="N1133" s="14"/>
    </row>
    <row r="1134" spans="1:14" s="15" customFormat="1" ht="38.25" x14ac:dyDescent="0.2">
      <c r="A1134" s="49" t="s">
        <v>855</v>
      </c>
      <c r="B1134" s="49" t="s">
        <v>710</v>
      </c>
      <c r="C1134" s="49" t="s">
        <v>1044</v>
      </c>
      <c r="D1134" s="49">
        <v>5650133001</v>
      </c>
      <c r="E1134" s="49" t="s">
        <v>706</v>
      </c>
      <c r="F1134" s="49">
        <v>503</v>
      </c>
      <c r="G1134" s="17">
        <v>42377</v>
      </c>
      <c r="H1134" s="49" t="s">
        <v>1045</v>
      </c>
      <c r="I1134" s="49" t="s">
        <v>24</v>
      </c>
      <c r="J1134" s="16" t="s">
        <v>1046</v>
      </c>
      <c r="K1134" s="49" t="s">
        <v>38</v>
      </c>
      <c r="L1134" s="18">
        <f>86120.67*1.16</f>
        <v>99899.977199999994</v>
      </c>
      <c r="M1134" s="56">
        <v>17898.740000000002</v>
      </c>
      <c r="N1134" s="14"/>
    </row>
    <row r="1135" spans="1:14" s="15" customFormat="1" ht="38.25" x14ac:dyDescent="0.2">
      <c r="A1135" s="49" t="s">
        <v>855</v>
      </c>
      <c r="B1135" s="49" t="s">
        <v>710</v>
      </c>
      <c r="C1135" s="49" t="s">
        <v>1044</v>
      </c>
      <c r="D1135" s="49">
        <v>5650133002</v>
      </c>
      <c r="E1135" s="49" t="s">
        <v>706</v>
      </c>
      <c r="F1135" s="49">
        <v>503</v>
      </c>
      <c r="G1135" s="17">
        <v>42377</v>
      </c>
      <c r="H1135" s="49" t="s">
        <v>1045</v>
      </c>
      <c r="I1135" s="49" t="s">
        <v>24</v>
      </c>
      <c r="J1135" s="16" t="s">
        <v>1047</v>
      </c>
      <c r="K1135" s="49" t="s">
        <v>38</v>
      </c>
      <c r="L1135" s="18">
        <v>99899.98</v>
      </c>
      <c r="M1135" s="56">
        <v>17898.740000000002</v>
      </c>
      <c r="N1135" s="14"/>
    </row>
    <row r="1136" spans="1:14" s="15" customFormat="1" ht="38.25" x14ac:dyDescent="0.2">
      <c r="A1136" s="49" t="s">
        <v>855</v>
      </c>
      <c r="B1136" s="49" t="s">
        <v>710</v>
      </c>
      <c r="C1136" s="49" t="s">
        <v>1044</v>
      </c>
      <c r="D1136" s="49">
        <v>5650133003</v>
      </c>
      <c r="E1136" s="49" t="s">
        <v>706</v>
      </c>
      <c r="F1136" s="49">
        <v>503</v>
      </c>
      <c r="G1136" s="17">
        <v>42377</v>
      </c>
      <c r="H1136" s="49" t="s">
        <v>1045</v>
      </c>
      <c r="I1136" s="49" t="s">
        <v>24</v>
      </c>
      <c r="J1136" s="16" t="s">
        <v>1048</v>
      </c>
      <c r="K1136" s="49" t="s">
        <v>38</v>
      </c>
      <c r="L1136" s="18">
        <v>99899.98</v>
      </c>
      <c r="M1136" s="56">
        <v>17898.740000000002</v>
      </c>
      <c r="N1136" s="14"/>
    </row>
    <row r="1137" spans="1:14" s="15" customFormat="1" ht="38.25" x14ac:dyDescent="0.2">
      <c r="A1137" s="49" t="s">
        <v>855</v>
      </c>
      <c r="B1137" s="49" t="s">
        <v>710</v>
      </c>
      <c r="C1137" s="49" t="s">
        <v>1044</v>
      </c>
      <c r="D1137" s="49">
        <v>5650133004</v>
      </c>
      <c r="E1137" s="49" t="s">
        <v>706</v>
      </c>
      <c r="F1137" s="49">
        <v>503</v>
      </c>
      <c r="G1137" s="17">
        <v>42377</v>
      </c>
      <c r="H1137" s="49" t="s">
        <v>1045</v>
      </c>
      <c r="I1137" s="49" t="s">
        <v>24</v>
      </c>
      <c r="J1137" s="16" t="s">
        <v>1049</v>
      </c>
      <c r="K1137" s="49" t="s">
        <v>38</v>
      </c>
      <c r="L1137" s="18">
        <v>99899.98</v>
      </c>
      <c r="M1137" s="56">
        <v>17898.740000000002</v>
      </c>
      <c r="N1137" s="14"/>
    </row>
    <row r="1138" spans="1:14" s="15" customFormat="1" ht="38.25" x14ac:dyDescent="0.2">
      <c r="A1138" s="49" t="s">
        <v>855</v>
      </c>
      <c r="B1138" s="49" t="s">
        <v>710</v>
      </c>
      <c r="C1138" s="49" t="s">
        <v>1044</v>
      </c>
      <c r="D1138" s="49">
        <v>5650133005</v>
      </c>
      <c r="E1138" s="49" t="s">
        <v>706</v>
      </c>
      <c r="F1138" s="49">
        <v>503</v>
      </c>
      <c r="G1138" s="17">
        <v>42377</v>
      </c>
      <c r="H1138" s="49" t="s">
        <v>1045</v>
      </c>
      <c r="I1138" s="49" t="s">
        <v>24</v>
      </c>
      <c r="J1138" s="16" t="s">
        <v>1050</v>
      </c>
      <c r="K1138" s="49" t="s">
        <v>38</v>
      </c>
      <c r="L1138" s="18">
        <v>99899.98</v>
      </c>
      <c r="M1138" s="56">
        <v>17898.740000000002</v>
      </c>
      <c r="N1138" s="14"/>
    </row>
    <row r="1139" spans="1:14" s="15" customFormat="1" ht="38.25" x14ac:dyDescent="0.2">
      <c r="A1139" s="49" t="s">
        <v>855</v>
      </c>
      <c r="B1139" s="49" t="s">
        <v>710</v>
      </c>
      <c r="C1139" s="49" t="s">
        <v>1044</v>
      </c>
      <c r="D1139" s="49">
        <v>5650133006</v>
      </c>
      <c r="E1139" s="49" t="s">
        <v>706</v>
      </c>
      <c r="F1139" s="49">
        <v>503</v>
      </c>
      <c r="G1139" s="17">
        <v>42377</v>
      </c>
      <c r="H1139" s="49" t="s">
        <v>1045</v>
      </c>
      <c r="I1139" s="49" t="s">
        <v>24</v>
      </c>
      <c r="J1139" s="16" t="s">
        <v>1051</v>
      </c>
      <c r="K1139" s="49" t="s">
        <v>38</v>
      </c>
      <c r="L1139" s="18">
        <v>99899.98</v>
      </c>
      <c r="M1139" s="56">
        <v>17898.740000000002</v>
      </c>
      <c r="N1139" s="14"/>
    </row>
    <row r="1140" spans="1:14" s="15" customFormat="1" ht="38.25" x14ac:dyDescent="0.2">
      <c r="A1140" s="49" t="s">
        <v>855</v>
      </c>
      <c r="B1140" s="49" t="s">
        <v>710</v>
      </c>
      <c r="C1140" s="49" t="s">
        <v>1044</v>
      </c>
      <c r="D1140" s="49">
        <v>5650133007</v>
      </c>
      <c r="E1140" s="49" t="s">
        <v>706</v>
      </c>
      <c r="F1140" s="49">
        <v>503</v>
      </c>
      <c r="G1140" s="17">
        <v>42377</v>
      </c>
      <c r="H1140" s="49" t="s">
        <v>1045</v>
      </c>
      <c r="I1140" s="49" t="s">
        <v>24</v>
      </c>
      <c r="J1140" s="16" t="s">
        <v>1052</v>
      </c>
      <c r="K1140" s="49" t="s">
        <v>38</v>
      </c>
      <c r="L1140" s="18">
        <v>99899.98</v>
      </c>
      <c r="M1140" s="56">
        <v>17898.740000000002</v>
      </c>
      <c r="N1140" s="14"/>
    </row>
    <row r="1141" spans="1:14" s="15" customFormat="1" ht="38.25" x14ac:dyDescent="0.2">
      <c r="A1141" s="49" t="s">
        <v>855</v>
      </c>
      <c r="B1141" s="49" t="s">
        <v>710</v>
      </c>
      <c r="C1141" s="49" t="s">
        <v>1044</v>
      </c>
      <c r="D1141" s="49">
        <v>5650133008</v>
      </c>
      <c r="E1141" s="49" t="s">
        <v>706</v>
      </c>
      <c r="F1141" s="49">
        <v>503</v>
      </c>
      <c r="G1141" s="17">
        <v>42377</v>
      </c>
      <c r="H1141" s="49" t="s">
        <v>1045</v>
      </c>
      <c r="I1141" s="49" t="s">
        <v>24</v>
      </c>
      <c r="J1141" s="16" t="s">
        <v>1053</v>
      </c>
      <c r="K1141" s="49" t="s">
        <v>38</v>
      </c>
      <c r="L1141" s="18">
        <v>99899.98</v>
      </c>
      <c r="M1141" s="56">
        <v>17898.740000000002</v>
      </c>
      <c r="N1141" s="14"/>
    </row>
    <row r="1142" spans="1:14" s="15" customFormat="1" ht="38.25" x14ac:dyDescent="0.2">
      <c r="A1142" s="49" t="s">
        <v>855</v>
      </c>
      <c r="B1142" s="49" t="s">
        <v>710</v>
      </c>
      <c r="C1142" s="49" t="s">
        <v>1044</v>
      </c>
      <c r="D1142" s="49">
        <v>5650133009</v>
      </c>
      <c r="E1142" s="49" t="s">
        <v>706</v>
      </c>
      <c r="F1142" s="49">
        <v>503</v>
      </c>
      <c r="G1142" s="17">
        <v>42377</v>
      </c>
      <c r="H1142" s="49" t="s">
        <v>1045</v>
      </c>
      <c r="I1142" s="49" t="s">
        <v>24</v>
      </c>
      <c r="J1142" s="16" t="s">
        <v>1054</v>
      </c>
      <c r="K1142" s="49" t="s">
        <v>38</v>
      </c>
      <c r="L1142" s="18">
        <v>99899.98</v>
      </c>
      <c r="M1142" s="56">
        <v>17898.740000000002</v>
      </c>
      <c r="N1142" s="14"/>
    </row>
    <row r="1143" spans="1:14" s="15" customFormat="1" ht="38.25" x14ac:dyDescent="0.2">
      <c r="A1143" s="49" t="s">
        <v>855</v>
      </c>
      <c r="B1143" s="49" t="s">
        <v>710</v>
      </c>
      <c r="C1143" s="49" t="s">
        <v>1044</v>
      </c>
      <c r="D1143" s="49">
        <v>5650133010</v>
      </c>
      <c r="E1143" s="49" t="s">
        <v>706</v>
      </c>
      <c r="F1143" s="49">
        <v>503</v>
      </c>
      <c r="G1143" s="17">
        <v>42377</v>
      </c>
      <c r="H1143" s="49" t="s">
        <v>1045</v>
      </c>
      <c r="I1143" s="49" t="s">
        <v>24</v>
      </c>
      <c r="J1143" s="16" t="s">
        <v>1055</v>
      </c>
      <c r="K1143" s="49" t="s">
        <v>38</v>
      </c>
      <c r="L1143" s="18">
        <v>99899.98</v>
      </c>
      <c r="M1143" s="56">
        <v>17898.740000000002</v>
      </c>
      <c r="N1143" s="14"/>
    </row>
    <row r="1144" spans="1:14" s="15" customFormat="1" ht="38.25" x14ac:dyDescent="0.2">
      <c r="A1144" s="49" t="s">
        <v>855</v>
      </c>
      <c r="B1144" s="49" t="s">
        <v>710</v>
      </c>
      <c r="C1144" s="49" t="s">
        <v>1044</v>
      </c>
      <c r="D1144" s="49">
        <v>5650133011</v>
      </c>
      <c r="E1144" s="49" t="s">
        <v>706</v>
      </c>
      <c r="F1144" s="49">
        <v>503</v>
      </c>
      <c r="G1144" s="17">
        <v>42377</v>
      </c>
      <c r="H1144" s="49" t="s">
        <v>1045</v>
      </c>
      <c r="I1144" s="49" t="s">
        <v>24</v>
      </c>
      <c r="J1144" s="16" t="s">
        <v>1056</v>
      </c>
      <c r="K1144" s="49" t="s">
        <v>38</v>
      </c>
      <c r="L1144" s="18">
        <v>99899.98</v>
      </c>
      <c r="M1144" s="56">
        <v>17898.740000000002</v>
      </c>
      <c r="N1144" s="14"/>
    </row>
    <row r="1145" spans="1:14" s="15" customFormat="1" ht="38.25" x14ac:dyDescent="0.2">
      <c r="A1145" s="49" t="s">
        <v>855</v>
      </c>
      <c r="B1145" s="49" t="s">
        <v>710</v>
      </c>
      <c r="C1145" s="49" t="s">
        <v>1044</v>
      </c>
      <c r="D1145" s="49">
        <v>5650133012</v>
      </c>
      <c r="E1145" s="49" t="s">
        <v>706</v>
      </c>
      <c r="F1145" s="49">
        <v>503</v>
      </c>
      <c r="G1145" s="17">
        <v>42377</v>
      </c>
      <c r="H1145" s="49" t="s">
        <v>1045</v>
      </c>
      <c r="I1145" s="49" t="s">
        <v>24</v>
      </c>
      <c r="J1145" s="16" t="s">
        <v>1057</v>
      </c>
      <c r="K1145" s="49" t="s">
        <v>38</v>
      </c>
      <c r="L1145" s="18">
        <v>99899.98</v>
      </c>
      <c r="M1145" s="56">
        <v>17898.740000000002</v>
      </c>
      <c r="N1145" s="14"/>
    </row>
    <row r="1146" spans="1:14" s="15" customFormat="1" ht="38.25" x14ac:dyDescent="0.2">
      <c r="A1146" s="49" t="s">
        <v>855</v>
      </c>
      <c r="B1146" s="49" t="s">
        <v>710</v>
      </c>
      <c r="C1146" s="49" t="s">
        <v>1044</v>
      </c>
      <c r="D1146" s="49">
        <v>5650133013</v>
      </c>
      <c r="E1146" s="49" t="s">
        <v>706</v>
      </c>
      <c r="F1146" s="49">
        <v>503</v>
      </c>
      <c r="G1146" s="17">
        <v>42377</v>
      </c>
      <c r="H1146" s="49" t="s">
        <v>1045</v>
      </c>
      <c r="I1146" s="49" t="s">
        <v>24</v>
      </c>
      <c r="J1146" s="16" t="s">
        <v>1058</v>
      </c>
      <c r="K1146" s="49" t="s">
        <v>38</v>
      </c>
      <c r="L1146" s="18">
        <v>99899.98</v>
      </c>
      <c r="M1146" s="56">
        <v>17898.740000000002</v>
      </c>
      <c r="N1146" s="14"/>
    </row>
    <row r="1147" spans="1:14" s="15" customFormat="1" ht="38.25" x14ac:dyDescent="0.2">
      <c r="A1147" s="49" t="s">
        <v>855</v>
      </c>
      <c r="B1147" s="49" t="s">
        <v>710</v>
      </c>
      <c r="C1147" s="49" t="s">
        <v>1044</v>
      </c>
      <c r="D1147" s="49">
        <v>5650133014</v>
      </c>
      <c r="E1147" s="49" t="s">
        <v>706</v>
      </c>
      <c r="F1147" s="49">
        <v>503</v>
      </c>
      <c r="G1147" s="17">
        <v>42377</v>
      </c>
      <c r="H1147" s="49" t="s">
        <v>1045</v>
      </c>
      <c r="I1147" s="49" t="s">
        <v>24</v>
      </c>
      <c r="J1147" s="16" t="s">
        <v>1059</v>
      </c>
      <c r="K1147" s="49" t="s">
        <v>38</v>
      </c>
      <c r="L1147" s="18">
        <v>99899.98</v>
      </c>
      <c r="M1147" s="56">
        <v>17898.740000000002</v>
      </c>
      <c r="N1147" s="14"/>
    </row>
    <row r="1148" spans="1:14" s="15" customFormat="1" ht="38.25" x14ac:dyDescent="0.2">
      <c r="A1148" s="49" t="s">
        <v>855</v>
      </c>
      <c r="B1148" s="49" t="s">
        <v>710</v>
      </c>
      <c r="C1148" s="49" t="s">
        <v>1044</v>
      </c>
      <c r="D1148" s="49">
        <v>5650133015</v>
      </c>
      <c r="E1148" s="49" t="s">
        <v>706</v>
      </c>
      <c r="F1148" s="49">
        <v>503</v>
      </c>
      <c r="G1148" s="17">
        <v>42377</v>
      </c>
      <c r="H1148" s="49" t="s">
        <v>1045</v>
      </c>
      <c r="I1148" s="49" t="s">
        <v>24</v>
      </c>
      <c r="J1148" s="16" t="s">
        <v>1060</v>
      </c>
      <c r="K1148" s="49" t="s">
        <v>38</v>
      </c>
      <c r="L1148" s="18">
        <v>99899.98</v>
      </c>
      <c r="M1148" s="56">
        <v>17898.740000000002</v>
      </c>
      <c r="N1148" s="14"/>
    </row>
    <row r="1149" spans="1:14" s="15" customFormat="1" ht="38.25" x14ac:dyDescent="0.2">
      <c r="A1149" s="49" t="s">
        <v>855</v>
      </c>
      <c r="B1149" s="49" t="s">
        <v>710</v>
      </c>
      <c r="C1149" s="49" t="s">
        <v>1044</v>
      </c>
      <c r="D1149" s="49">
        <v>5650133016</v>
      </c>
      <c r="E1149" s="49" t="s">
        <v>706</v>
      </c>
      <c r="F1149" s="49">
        <v>503</v>
      </c>
      <c r="G1149" s="17">
        <v>42377</v>
      </c>
      <c r="H1149" s="49" t="s">
        <v>1045</v>
      </c>
      <c r="I1149" s="49" t="s">
        <v>24</v>
      </c>
      <c r="J1149" s="16" t="s">
        <v>1061</v>
      </c>
      <c r="K1149" s="49" t="s">
        <v>38</v>
      </c>
      <c r="L1149" s="18">
        <v>99899.98</v>
      </c>
      <c r="M1149" s="56">
        <v>17898.740000000002</v>
      </c>
      <c r="N1149" s="14"/>
    </row>
    <row r="1150" spans="1:14" s="15" customFormat="1" ht="38.25" x14ac:dyDescent="0.2">
      <c r="A1150" s="49" t="s">
        <v>855</v>
      </c>
      <c r="B1150" s="49" t="s">
        <v>710</v>
      </c>
      <c r="C1150" s="49" t="s">
        <v>1044</v>
      </c>
      <c r="D1150" s="49">
        <v>5650133017</v>
      </c>
      <c r="E1150" s="49" t="s">
        <v>706</v>
      </c>
      <c r="F1150" s="49">
        <v>503</v>
      </c>
      <c r="G1150" s="17">
        <v>42377</v>
      </c>
      <c r="H1150" s="49" t="s">
        <v>1045</v>
      </c>
      <c r="I1150" s="49" t="s">
        <v>24</v>
      </c>
      <c r="J1150" s="16" t="s">
        <v>1062</v>
      </c>
      <c r="K1150" s="49" t="s">
        <v>38</v>
      </c>
      <c r="L1150" s="18">
        <v>99899.98</v>
      </c>
      <c r="M1150" s="56">
        <v>17898.740000000002</v>
      </c>
      <c r="N1150" s="14"/>
    </row>
    <row r="1151" spans="1:14" s="15" customFormat="1" ht="38.25" x14ac:dyDescent="0.2">
      <c r="A1151" s="49" t="s">
        <v>855</v>
      </c>
      <c r="B1151" s="49" t="s">
        <v>710</v>
      </c>
      <c r="C1151" s="49" t="s">
        <v>1044</v>
      </c>
      <c r="D1151" s="49">
        <v>5650133018</v>
      </c>
      <c r="E1151" s="49" t="s">
        <v>706</v>
      </c>
      <c r="F1151" s="49">
        <v>503</v>
      </c>
      <c r="G1151" s="17">
        <v>42377</v>
      </c>
      <c r="H1151" s="49" t="s">
        <v>1045</v>
      </c>
      <c r="I1151" s="49" t="s">
        <v>24</v>
      </c>
      <c r="J1151" s="16" t="s">
        <v>1063</v>
      </c>
      <c r="K1151" s="49" t="s">
        <v>38</v>
      </c>
      <c r="L1151" s="18">
        <v>99899.98</v>
      </c>
      <c r="M1151" s="56">
        <v>17898.740000000002</v>
      </c>
      <c r="N1151" s="14"/>
    </row>
    <row r="1152" spans="1:14" s="15" customFormat="1" ht="38.25" x14ac:dyDescent="0.2">
      <c r="A1152" s="49" t="s">
        <v>855</v>
      </c>
      <c r="B1152" s="49" t="s">
        <v>710</v>
      </c>
      <c r="C1152" s="49" t="s">
        <v>1044</v>
      </c>
      <c r="D1152" s="49">
        <v>5650133019</v>
      </c>
      <c r="E1152" s="49" t="s">
        <v>706</v>
      </c>
      <c r="F1152" s="49">
        <v>503</v>
      </c>
      <c r="G1152" s="17">
        <v>42377</v>
      </c>
      <c r="H1152" s="49" t="s">
        <v>1045</v>
      </c>
      <c r="I1152" s="49" t="s">
        <v>24</v>
      </c>
      <c r="J1152" s="16" t="s">
        <v>1064</v>
      </c>
      <c r="K1152" s="49" t="s">
        <v>38</v>
      </c>
      <c r="L1152" s="18">
        <v>99899.98</v>
      </c>
      <c r="M1152" s="56">
        <v>17898.740000000002</v>
      </c>
      <c r="N1152" s="14"/>
    </row>
    <row r="1153" spans="1:14" s="15" customFormat="1" ht="38.25" x14ac:dyDescent="0.2">
      <c r="A1153" s="49" t="s">
        <v>855</v>
      </c>
      <c r="B1153" s="49" t="s">
        <v>710</v>
      </c>
      <c r="C1153" s="49" t="s">
        <v>1044</v>
      </c>
      <c r="D1153" s="49">
        <v>5650133020</v>
      </c>
      <c r="E1153" s="49" t="s">
        <v>706</v>
      </c>
      <c r="F1153" s="49">
        <v>503</v>
      </c>
      <c r="G1153" s="17">
        <v>42377</v>
      </c>
      <c r="H1153" s="49" t="s">
        <v>1045</v>
      </c>
      <c r="I1153" s="49" t="s">
        <v>24</v>
      </c>
      <c r="J1153" s="16" t="s">
        <v>1065</v>
      </c>
      <c r="K1153" s="49" t="s">
        <v>38</v>
      </c>
      <c r="L1153" s="18">
        <v>99899.98</v>
      </c>
      <c r="M1153" s="56">
        <v>17898.740000000002</v>
      </c>
      <c r="N1153" s="14"/>
    </row>
    <row r="1154" spans="1:14" s="15" customFormat="1" ht="38.25" x14ac:dyDescent="0.2">
      <c r="A1154" s="49" t="s">
        <v>855</v>
      </c>
      <c r="B1154" s="49" t="s">
        <v>710</v>
      </c>
      <c r="C1154" s="49" t="s">
        <v>1066</v>
      </c>
      <c r="D1154" s="49">
        <v>2940007001</v>
      </c>
      <c r="E1154" s="49" t="s">
        <v>706</v>
      </c>
      <c r="F1154" s="49">
        <v>503</v>
      </c>
      <c r="G1154" s="17">
        <v>42377</v>
      </c>
      <c r="H1154" s="49" t="s">
        <v>1068</v>
      </c>
      <c r="I1154" s="49">
        <v>180040</v>
      </c>
      <c r="J1154" s="16" t="s">
        <v>708</v>
      </c>
      <c r="K1154" s="49" t="s">
        <v>38</v>
      </c>
      <c r="L1154" s="18">
        <f>2456.9*1.16</f>
        <v>2850.0039999999999</v>
      </c>
      <c r="M1154" s="56">
        <f>855/2</f>
        <v>427.5</v>
      </c>
      <c r="N1154" s="14"/>
    </row>
    <row r="1155" spans="1:14" s="15" customFormat="1" ht="38.25" x14ac:dyDescent="0.2">
      <c r="A1155" s="49" t="s">
        <v>855</v>
      </c>
      <c r="B1155" s="49" t="s">
        <v>710</v>
      </c>
      <c r="C1155" s="49" t="s">
        <v>1066</v>
      </c>
      <c r="D1155" s="49">
        <v>2940007002</v>
      </c>
      <c r="E1155" s="49" t="s">
        <v>706</v>
      </c>
      <c r="F1155" s="49">
        <v>503</v>
      </c>
      <c r="G1155" s="17">
        <v>42377</v>
      </c>
      <c r="H1155" s="49" t="s">
        <v>1068</v>
      </c>
      <c r="I1155" s="49">
        <v>180040</v>
      </c>
      <c r="J1155" s="16" t="s">
        <v>708</v>
      </c>
      <c r="K1155" s="49" t="s">
        <v>38</v>
      </c>
      <c r="L1155" s="18">
        <v>2850</v>
      </c>
      <c r="M1155" s="56">
        <f t="shared" ref="M1155:M1173" si="11">855/2</f>
        <v>427.5</v>
      </c>
      <c r="N1155" s="14"/>
    </row>
    <row r="1156" spans="1:14" s="15" customFormat="1" ht="38.25" x14ac:dyDescent="0.2">
      <c r="A1156" s="49" t="s">
        <v>855</v>
      </c>
      <c r="B1156" s="49" t="s">
        <v>710</v>
      </c>
      <c r="C1156" s="49" t="s">
        <v>1066</v>
      </c>
      <c r="D1156" s="49">
        <v>2940007003</v>
      </c>
      <c r="E1156" s="49" t="s">
        <v>706</v>
      </c>
      <c r="F1156" s="49">
        <v>503</v>
      </c>
      <c r="G1156" s="17">
        <v>42377</v>
      </c>
      <c r="H1156" s="49" t="s">
        <v>1068</v>
      </c>
      <c r="I1156" s="49">
        <v>180040</v>
      </c>
      <c r="J1156" s="16" t="s">
        <v>708</v>
      </c>
      <c r="K1156" s="49" t="s">
        <v>38</v>
      </c>
      <c r="L1156" s="18">
        <v>2850</v>
      </c>
      <c r="M1156" s="56">
        <f t="shared" si="11"/>
        <v>427.5</v>
      </c>
      <c r="N1156" s="14"/>
    </row>
    <row r="1157" spans="1:14" s="15" customFormat="1" ht="38.25" x14ac:dyDescent="0.2">
      <c r="A1157" s="49" t="s">
        <v>855</v>
      </c>
      <c r="B1157" s="49" t="s">
        <v>710</v>
      </c>
      <c r="C1157" s="49" t="s">
        <v>1066</v>
      </c>
      <c r="D1157" s="49">
        <v>2940007004</v>
      </c>
      <c r="E1157" s="49" t="s">
        <v>706</v>
      </c>
      <c r="F1157" s="49">
        <v>503</v>
      </c>
      <c r="G1157" s="17">
        <v>42377</v>
      </c>
      <c r="H1157" s="49" t="s">
        <v>1068</v>
      </c>
      <c r="I1157" s="49">
        <v>180040</v>
      </c>
      <c r="J1157" s="16" t="s">
        <v>708</v>
      </c>
      <c r="K1157" s="49" t="s">
        <v>38</v>
      </c>
      <c r="L1157" s="18">
        <v>2850</v>
      </c>
      <c r="M1157" s="56">
        <f t="shared" si="11"/>
        <v>427.5</v>
      </c>
      <c r="N1157" s="14"/>
    </row>
    <row r="1158" spans="1:14" s="15" customFormat="1" ht="38.25" x14ac:dyDescent="0.2">
      <c r="A1158" s="49" t="s">
        <v>855</v>
      </c>
      <c r="B1158" s="49" t="s">
        <v>710</v>
      </c>
      <c r="C1158" s="49" t="s">
        <v>1066</v>
      </c>
      <c r="D1158" s="49">
        <v>2940007005</v>
      </c>
      <c r="E1158" s="49" t="s">
        <v>706</v>
      </c>
      <c r="F1158" s="49">
        <v>503</v>
      </c>
      <c r="G1158" s="17">
        <v>42377</v>
      </c>
      <c r="H1158" s="49" t="s">
        <v>1068</v>
      </c>
      <c r="I1158" s="49">
        <v>180040</v>
      </c>
      <c r="J1158" s="16" t="s">
        <v>708</v>
      </c>
      <c r="K1158" s="49" t="s">
        <v>38</v>
      </c>
      <c r="L1158" s="18">
        <v>2850</v>
      </c>
      <c r="M1158" s="56">
        <f t="shared" si="11"/>
        <v>427.5</v>
      </c>
      <c r="N1158" s="14"/>
    </row>
    <row r="1159" spans="1:14" s="15" customFormat="1" ht="38.25" x14ac:dyDescent="0.2">
      <c r="A1159" s="49" t="s">
        <v>855</v>
      </c>
      <c r="B1159" s="49" t="s">
        <v>710</v>
      </c>
      <c r="C1159" s="49" t="s">
        <v>1066</v>
      </c>
      <c r="D1159" s="49">
        <v>2940007006</v>
      </c>
      <c r="E1159" s="49" t="s">
        <v>706</v>
      </c>
      <c r="F1159" s="49">
        <v>503</v>
      </c>
      <c r="G1159" s="17">
        <v>42377</v>
      </c>
      <c r="H1159" s="49" t="s">
        <v>1068</v>
      </c>
      <c r="I1159" s="49">
        <v>180040</v>
      </c>
      <c r="J1159" s="16" t="s">
        <v>708</v>
      </c>
      <c r="K1159" s="49" t="s">
        <v>38</v>
      </c>
      <c r="L1159" s="18">
        <v>2850</v>
      </c>
      <c r="M1159" s="56">
        <f t="shared" si="11"/>
        <v>427.5</v>
      </c>
      <c r="N1159" s="14"/>
    </row>
    <row r="1160" spans="1:14" s="15" customFormat="1" ht="38.25" x14ac:dyDescent="0.2">
      <c r="A1160" s="49" t="s">
        <v>855</v>
      </c>
      <c r="B1160" s="49" t="s">
        <v>710</v>
      </c>
      <c r="C1160" s="49" t="s">
        <v>1066</v>
      </c>
      <c r="D1160" s="49">
        <v>2940007007</v>
      </c>
      <c r="E1160" s="49" t="s">
        <v>706</v>
      </c>
      <c r="F1160" s="49">
        <v>503</v>
      </c>
      <c r="G1160" s="17">
        <v>42377</v>
      </c>
      <c r="H1160" s="49" t="s">
        <v>1068</v>
      </c>
      <c r="I1160" s="49">
        <v>180040</v>
      </c>
      <c r="J1160" s="16" t="s">
        <v>708</v>
      </c>
      <c r="K1160" s="49" t="s">
        <v>38</v>
      </c>
      <c r="L1160" s="18">
        <v>2850</v>
      </c>
      <c r="M1160" s="56">
        <f t="shared" si="11"/>
        <v>427.5</v>
      </c>
      <c r="N1160" s="14"/>
    </row>
    <row r="1161" spans="1:14" s="15" customFormat="1" ht="38.25" x14ac:dyDescent="0.2">
      <c r="A1161" s="49" t="s">
        <v>855</v>
      </c>
      <c r="B1161" s="49" t="s">
        <v>710</v>
      </c>
      <c r="C1161" s="49" t="s">
        <v>1066</v>
      </c>
      <c r="D1161" s="49">
        <v>2940007008</v>
      </c>
      <c r="E1161" s="49" t="s">
        <v>706</v>
      </c>
      <c r="F1161" s="49">
        <v>503</v>
      </c>
      <c r="G1161" s="17">
        <v>42377</v>
      </c>
      <c r="H1161" s="49" t="s">
        <v>1068</v>
      </c>
      <c r="I1161" s="49">
        <v>180040</v>
      </c>
      <c r="J1161" s="16" t="s">
        <v>708</v>
      </c>
      <c r="K1161" s="49" t="s">
        <v>38</v>
      </c>
      <c r="L1161" s="18">
        <v>2850</v>
      </c>
      <c r="M1161" s="56">
        <f t="shared" si="11"/>
        <v>427.5</v>
      </c>
      <c r="N1161" s="14"/>
    </row>
    <row r="1162" spans="1:14" s="15" customFormat="1" ht="38.25" x14ac:dyDescent="0.2">
      <c r="A1162" s="49" t="s">
        <v>855</v>
      </c>
      <c r="B1162" s="49" t="s">
        <v>710</v>
      </c>
      <c r="C1162" s="49" t="s">
        <v>1066</v>
      </c>
      <c r="D1162" s="49">
        <v>2940007009</v>
      </c>
      <c r="E1162" s="49" t="s">
        <v>706</v>
      </c>
      <c r="F1162" s="49">
        <v>503</v>
      </c>
      <c r="G1162" s="17">
        <v>42377</v>
      </c>
      <c r="H1162" s="49" t="s">
        <v>1068</v>
      </c>
      <c r="I1162" s="49">
        <v>180040</v>
      </c>
      <c r="J1162" s="16" t="s">
        <v>708</v>
      </c>
      <c r="K1162" s="49" t="s">
        <v>38</v>
      </c>
      <c r="L1162" s="18">
        <v>2850</v>
      </c>
      <c r="M1162" s="56">
        <f t="shared" si="11"/>
        <v>427.5</v>
      </c>
      <c r="N1162" s="14"/>
    </row>
    <row r="1163" spans="1:14" s="15" customFormat="1" ht="38.25" x14ac:dyDescent="0.2">
      <c r="A1163" s="49" t="s">
        <v>855</v>
      </c>
      <c r="B1163" s="49" t="s">
        <v>710</v>
      </c>
      <c r="C1163" s="49" t="s">
        <v>1066</v>
      </c>
      <c r="D1163" s="49">
        <v>2940007010</v>
      </c>
      <c r="E1163" s="49" t="s">
        <v>706</v>
      </c>
      <c r="F1163" s="49">
        <v>503</v>
      </c>
      <c r="G1163" s="17">
        <v>42377</v>
      </c>
      <c r="H1163" s="49" t="s">
        <v>1068</v>
      </c>
      <c r="I1163" s="49">
        <v>180040</v>
      </c>
      <c r="J1163" s="16" t="s">
        <v>708</v>
      </c>
      <c r="K1163" s="49" t="s">
        <v>38</v>
      </c>
      <c r="L1163" s="18">
        <v>2850</v>
      </c>
      <c r="M1163" s="56">
        <f t="shared" si="11"/>
        <v>427.5</v>
      </c>
      <c r="N1163" s="14"/>
    </row>
    <row r="1164" spans="1:14" s="15" customFormat="1" ht="38.25" x14ac:dyDescent="0.2">
      <c r="A1164" s="49" t="s">
        <v>855</v>
      </c>
      <c r="B1164" s="49" t="s">
        <v>710</v>
      </c>
      <c r="C1164" s="49" t="s">
        <v>1066</v>
      </c>
      <c r="D1164" s="49">
        <v>2940007011</v>
      </c>
      <c r="E1164" s="49" t="s">
        <v>706</v>
      </c>
      <c r="F1164" s="49">
        <v>503</v>
      </c>
      <c r="G1164" s="17">
        <v>42377</v>
      </c>
      <c r="H1164" s="49" t="s">
        <v>1068</v>
      </c>
      <c r="I1164" s="49">
        <v>180040</v>
      </c>
      <c r="J1164" s="16" t="s">
        <v>708</v>
      </c>
      <c r="K1164" s="49" t="s">
        <v>38</v>
      </c>
      <c r="L1164" s="18">
        <v>2850</v>
      </c>
      <c r="M1164" s="56">
        <f t="shared" si="11"/>
        <v>427.5</v>
      </c>
      <c r="N1164" s="14"/>
    </row>
    <row r="1165" spans="1:14" s="15" customFormat="1" ht="38.25" x14ac:dyDescent="0.2">
      <c r="A1165" s="49" t="s">
        <v>855</v>
      </c>
      <c r="B1165" s="49" t="s">
        <v>710</v>
      </c>
      <c r="C1165" s="49" t="s">
        <v>1066</v>
      </c>
      <c r="D1165" s="49">
        <v>2940007012</v>
      </c>
      <c r="E1165" s="49" t="s">
        <v>706</v>
      </c>
      <c r="F1165" s="49">
        <v>503</v>
      </c>
      <c r="G1165" s="17">
        <v>42377</v>
      </c>
      <c r="H1165" s="49" t="s">
        <v>1068</v>
      </c>
      <c r="I1165" s="49">
        <v>180040</v>
      </c>
      <c r="J1165" s="16" t="s">
        <v>708</v>
      </c>
      <c r="K1165" s="49" t="s">
        <v>38</v>
      </c>
      <c r="L1165" s="18">
        <v>2850</v>
      </c>
      <c r="M1165" s="56">
        <f t="shared" si="11"/>
        <v>427.5</v>
      </c>
      <c r="N1165" s="14"/>
    </row>
    <row r="1166" spans="1:14" s="15" customFormat="1" ht="38.25" x14ac:dyDescent="0.2">
      <c r="A1166" s="49" t="s">
        <v>855</v>
      </c>
      <c r="B1166" s="49" t="s">
        <v>710</v>
      </c>
      <c r="C1166" s="49" t="s">
        <v>1066</v>
      </c>
      <c r="D1166" s="49">
        <v>2940007013</v>
      </c>
      <c r="E1166" s="49" t="s">
        <v>706</v>
      </c>
      <c r="F1166" s="49">
        <v>503</v>
      </c>
      <c r="G1166" s="17">
        <v>42377</v>
      </c>
      <c r="H1166" s="49" t="s">
        <v>1068</v>
      </c>
      <c r="I1166" s="49">
        <v>180040</v>
      </c>
      <c r="J1166" s="16" t="s">
        <v>708</v>
      </c>
      <c r="K1166" s="49" t="s">
        <v>38</v>
      </c>
      <c r="L1166" s="18">
        <v>2850</v>
      </c>
      <c r="M1166" s="56">
        <f t="shared" si="11"/>
        <v>427.5</v>
      </c>
      <c r="N1166" s="14"/>
    </row>
    <row r="1167" spans="1:14" s="15" customFormat="1" ht="38.25" x14ac:dyDescent="0.2">
      <c r="A1167" s="49" t="s">
        <v>855</v>
      </c>
      <c r="B1167" s="49" t="s">
        <v>710</v>
      </c>
      <c r="C1167" s="49" t="s">
        <v>1066</v>
      </c>
      <c r="D1167" s="49">
        <v>2940007014</v>
      </c>
      <c r="E1167" s="49" t="s">
        <v>706</v>
      </c>
      <c r="F1167" s="49">
        <v>503</v>
      </c>
      <c r="G1167" s="17">
        <v>42377</v>
      </c>
      <c r="H1167" s="49" t="s">
        <v>1068</v>
      </c>
      <c r="I1167" s="49">
        <v>180040</v>
      </c>
      <c r="J1167" s="16" t="s">
        <v>708</v>
      </c>
      <c r="K1167" s="49" t="s">
        <v>38</v>
      </c>
      <c r="L1167" s="18">
        <v>2850</v>
      </c>
      <c r="M1167" s="56">
        <f t="shared" si="11"/>
        <v>427.5</v>
      </c>
      <c r="N1167" s="14"/>
    </row>
    <row r="1168" spans="1:14" s="15" customFormat="1" ht="38.25" x14ac:dyDescent="0.2">
      <c r="A1168" s="49" t="s">
        <v>855</v>
      </c>
      <c r="B1168" s="49" t="s">
        <v>710</v>
      </c>
      <c r="C1168" s="49" t="s">
        <v>1066</v>
      </c>
      <c r="D1168" s="49">
        <v>2940007015</v>
      </c>
      <c r="E1168" s="49" t="s">
        <v>706</v>
      </c>
      <c r="F1168" s="49">
        <v>503</v>
      </c>
      <c r="G1168" s="17">
        <v>42377</v>
      </c>
      <c r="H1168" s="49" t="s">
        <v>1068</v>
      </c>
      <c r="I1168" s="49">
        <v>180040</v>
      </c>
      <c r="J1168" s="16" t="s">
        <v>708</v>
      </c>
      <c r="K1168" s="49" t="s">
        <v>38</v>
      </c>
      <c r="L1168" s="18">
        <v>2850</v>
      </c>
      <c r="M1168" s="56">
        <f t="shared" si="11"/>
        <v>427.5</v>
      </c>
      <c r="N1168" s="14"/>
    </row>
    <row r="1169" spans="1:14" s="15" customFormat="1" ht="38.25" x14ac:dyDescent="0.2">
      <c r="A1169" s="49" t="s">
        <v>855</v>
      </c>
      <c r="B1169" s="49" t="s">
        <v>710</v>
      </c>
      <c r="C1169" s="49" t="s">
        <v>1066</v>
      </c>
      <c r="D1169" s="49">
        <v>2940007016</v>
      </c>
      <c r="E1169" s="49" t="s">
        <v>706</v>
      </c>
      <c r="F1169" s="49">
        <v>503</v>
      </c>
      <c r="G1169" s="17">
        <v>42377</v>
      </c>
      <c r="H1169" s="49" t="s">
        <v>1068</v>
      </c>
      <c r="I1169" s="49">
        <v>180040</v>
      </c>
      <c r="J1169" s="16" t="s">
        <v>708</v>
      </c>
      <c r="K1169" s="49" t="s">
        <v>38</v>
      </c>
      <c r="L1169" s="18">
        <v>2850</v>
      </c>
      <c r="M1169" s="56">
        <f t="shared" si="11"/>
        <v>427.5</v>
      </c>
      <c r="N1169" s="14"/>
    </row>
    <row r="1170" spans="1:14" s="15" customFormat="1" ht="38.25" x14ac:dyDescent="0.2">
      <c r="A1170" s="49" t="s">
        <v>855</v>
      </c>
      <c r="B1170" s="49" t="s">
        <v>710</v>
      </c>
      <c r="C1170" s="49" t="s">
        <v>1066</v>
      </c>
      <c r="D1170" s="49">
        <v>2940007017</v>
      </c>
      <c r="E1170" s="49" t="s">
        <v>706</v>
      </c>
      <c r="F1170" s="49">
        <v>503</v>
      </c>
      <c r="G1170" s="17">
        <v>42377</v>
      </c>
      <c r="H1170" s="49" t="s">
        <v>1068</v>
      </c>
      <c r="I1170" s="49">
        <v>180040</v>
      </c>
      <c r="J1170" s="16" t="s">
        <v>708</v>
      </c>
      <c r="K1170" s="49" t="s">
        <v>38</v>
      </c>
      <c r="L1170" s="18">
        <v>2850</v>
      </c>
      <c r="M1170" s="56">
        <f t="shared" si="11"/>
        <v>427.5</v>
      </c>
      <c r="N1170" s="14"/>
    </row>
    <row r="1171" spans="1:14" s="15" customFormat="1" ht="38.25" x14ac:dyDescent="0.2">
      <c r="A1171" s="49" t="s">
        <v>855</v>
      </c>
      <c r="B1171" s="49" t="s">
        <v>710</v>
      </c>
      <c r="C1171" s="49" t="s">
        <v>1066</v>
      </c>
      <c r="D1171" s="49">
        <v>2940007018</v>
      </c>
      <c r="E1171" s="49" t="s">
        <v>706</v>
      </c>
      <c r="F1171" s="49">
        <v>503</v>
      </c>
      <c r="G1171" s="17">
        <v>42377</v>
      </c>
      <c r="H1171" s="49" t="s">
        <v>1068</v>
      </c>
      <c r="I1171" s="49">
        <v>180040</v>
      </c>
      <c r="J1171" s="16" t="s">
        <v>708</v>
      </c>
      <c r="K1171" s="49" t="s">
        <v>38</v>
      </c>
      <c r="L1171" s="18">
        <v>2850</v>
      </c>
      <c r="M1171" s="56">
        <f t="shared" si="11"/>
        <v>427.5</v>
      </c>
      <c r="N1171" s="14"/>
    </row>
    <row r="1172" spans="1:14" s="15" customFormat="1" ht="38.25" x14ac:dyDescent="0.2">
      <c r="A1172" s="49" t="s">
        <v>855</v>
      </c>
      <c r="B1172" s="49" t="s">
        <v>710</v>
      </c>
      <c r="C1172" s="49" t="s">
        <v>1066</v>
      </c>
      <c r="D1172" s="49">
        <v>2940007019</v>
      </c>
      <c r="E1172" s="49" t="s">
        <v>706</v>
      </c>
      <c r="F1172" s="49">
        <v>503</v>
      </c>
      <c r="G1172" s="17">
        <v>42377</v>
      </c>
      <c r="H1172" s="49" t="s">
        <v>1068</v>
      </c>
      <c r="I1172" s="49">
        <v>180040</v>
      </c>
      <c r="J1172" s="16" t="s">
        <v>708</v>
      </c>
      <c r="K1172" s="49" t="s">
        <v>38</v>
      </c>
      <c r="L1172" s="18">
        <v>2850</v>
      </c>
      <c r="M1172" s="56">
        <f t="shared" si="11"/>
        <v>427.5</v>
      </c>
      <c r="N1172" s="14"/>
    </row>
    <row r="1173" spans="1:14" s="15" customFormat="1" ht="38.25" x14ac:dyDescent="0.2">
      <c r="A1173" s="49" t="s">
        <v>855</v>
      </c>
      <c r="B1173" s="49" t="s">
        <v>710</v>
      </c>
      <c r="C1173" s="49" t="s">
        <v>1066</v>
      </c>
      <c r="D1173" s="49">
        <v>2940007020</v>
      </c>
      <c r="E1173" s="49" t="s">
        <v>706</v>
      </c>
      <c r="F1173" s="49">
        <v>503</v>
      </c>
      <c r="G1173" s="17">
        <v>42377</v>
      </c>
      <c r="H1173" s="49" t="s">
        <v>1068</v>
      </c>
      <c r="I1173" s="49">
        <v>180040</v>
      </c>
      <c r="J1173" s="16" t="s">
        <v>708</v>
      </c>
      <c r="K1173" s="49" t="s">
        <v>38</v>
      </c>
      <c r="L1173" s="18">
        <v>2850</v>
      </c>
      <c r="M1173" s="56">
        <f t="shared" si="11"/>
        <v>427.5</v>
      </c>
      <c r="N1173" s="14"/>
    </row>
    <row r="1174" spans="1:14" s="15" customFormat="1" ht="38.25" x14ac:dyDescent="0.2">
      <c r="A1174" s="49" t="s">
        <v>704</v>
      </c>
      <c r="B1174" s="49" t="s">
        <v>710</v>
      </c>
      <c r="C1174" s="49" t="s">
        <v>853</v>
      </c>
      <c r="D1174" s="49">
        <v>5150016001</v>
      </c>
      <c r="E1174" s="49" t="s">
        <v>706</v>
      </c>
      <c r="F1174" s="49">
        <v>503</v>
      </c>
      <c r="G1174" s="17">
        <v>42377</v>
      </c>
      <c r="H1174" s="49" t="s">
        <v>730</v>
      </c>
      <c r="I1174" s="49" t="s">
        <v>24</v>
      </c>
      <c r="J1174" s="16" t="s">
        <v>731</v>
      </c>
      <c r="K1174" s="49" t="s">
        <v>38</v>
      </c>
      <c r="L1174" s="18">
        <f>20668.97*1.16</f>
        <v>23976.0052</v>
      </c>
      <c r="M1174" s="56">
        <v>4426.3</v>
      </c>
      <c r="N1174" s="14"/>
    </row>
    <row r="1175" spans="1:14" s="15" customFormat="1" ht="38.25" x14ac:dyDescent="0.2">
      <c r="A1175" s="49" t="s">
        <v>704</v>
      </c>
      <c r="B1175" s="49" t="s">
        <v>710</v>
      </c>
      <c r="C1175" s="49" t="s">
        <v>853</v>
      </c>
      <c r="D1175" s="49">
        <v>5150016002</v>
      </c>
      <c r="E1175" s="49" t="s">
        <v>706</v>
      </c>
      <c r="F1175" s="49">
        <v>503</v>
      </c>
      <c r="G1175" s="17">
        <v>42377</v>
      </c>
      <c r="H1175" s="49" t="s">
        <v>730</v>
      </c>
      <c r="I1175" s="49" t="s">
        <v>24</v>
      </c>
      <c r="J1175" s="16" t="s">
        <v>732</v>
      </c>
      <c r="K1175" s="49" t="s">
        <v>38</v>
      </c>
      <c r="L1175" s="18">
        <f t="shared" ref="L1175:L1238" si="12">20668.97*1.16</f>
        <v>23976.0052</v>
      </c>
      <c r="M1175" s="56">
        <v>4426.3</v>
      </c>
      <c r="N1175" s="14"/>
    </row>
    <row r="1176" spans="1:14" s="15" customFormat="1" ht="38.25" x14ac:dyDescent="0.2">
      <c r="A1176" s="49" t="s">
        <v>704</v>
      </c>
      <c r="B1176" s="49" t="s">
        <v>710</v>
      </c>
      <c r="C1176" s="49" t="s">
        <v>853</v>
      </c>
      <c r="D1176" s="49">
        <v>5150016003</v>
      </c>
      <c r="E1176" s="49" t="s">
        <v>706</v>
      </c>
      <c r="F1176" s="49">
        <v>503</v>
      </c>
      <c r="G1176" s="17">
        <v>42377</v>
      </c>
      <c r="H1176" s="49" t="s">
        <v>730</v>
      </c>
      <c r="I1176" s="49" t="s">
        <v>24</v>
      </c>
      <c r="J1176" s="16" t="s">
        <v>733</v>
      </c>
      <c r="K1176" s="49" t="s">
        <v>38</v>
      </c>
      <c r="L1176" s="18">
        <f t="shared" si="12"/>
        <v>23976.0052</v>
      </c>
      <c r="M1176" s="56">
        <v>4426.3</v>
      </c>
      <c r="N1176" s="14"/>
    </row>
    <row r="1177" spans="1:14" s="15" customFormat="1" ht="38.25" x14ac:dyDescent="0.2">
      <c r="A1177" s="49" t="s">
        <v>704</v>
      </c>
      <c r="B1177" s="49" t="s">
        <v>710</v>
      </c>
      <c r="C1177" s="49" t="s">
        <v>853</v>
      </c>
      <c r="D1177" s="49">
        <v>5150016004</v>
      </c>
      <c r="E1177" s="49" t="s">
        <v>706</v>
      </c>
      <c r="F1177" s="49">
        <v>503</v>
      </c>
      <c r="G1177" s="17">
        <v>42377</v>
      </c>
      <c r="H1177" s="49" t="s">
        <v>730</v>
      </c>
      <c r="I1177" s="49" t="s">
        <v>24</v>
      </c>
      <c r="J1177" s="16" t="s">
        <v>734</v>
      </c>
      <c r="K1177" s="49" t="s">
        <v>38</v>
      </c>
      <c r="L1177" s="18">
        <f t="shared" si="12"/>
        <v>23976.0052</v>
      </c>
      <c r="M1177" s="56">
        <v>4426.3</v>
      </c>
      <c r="N1177" s="14"/>
    </row>
    <row r="1178" spans="1:14" s="15" customFormat="1" ht="38.25" x14ac:dyDescent="0.2">
      <c r="A1178" s="49" t="s">
        <v>704</v>
      </c>
      <c r="B1178" s="49" t="s">
        <v>710</v>
      </c>
      <c r="C1178" s="49" t="s">
        <v>853</v>
      </c>
      <c r="D1178" s="49">
        <v>5150016005</v>
      </c>
      <c r="E1178" s="49" t="s">
        <v>706</v>
      </c>
      <c r="F1178" s="49">
        <v>503</v>
      </c>
      <c r="G1178" s="17">
        <v>42377</v>
      </c>
      <c r="H1178" s="49" t="s">
        <v>730</v>
      </c>
      <c r="I1178" s="49" t="s">
        <v>24</v>
      </c>
      <c r="J1178" s="16" t="s">
        <v>735</v>
      </c>
      <c r="K1178" s="49" t="s">
        <v>38</v>
      </c>
      <c r="L1178" s="18">
        <f t="shared" si="12"/>
        <v>23976.0052</v>
      </c>
      <c r="M1178" s="56">
        <v>4426.3</v>
      </c>
      <c r="N1178" s="14"/>
    </row>
    <row r="1179" spans="1:14" s="15" customFormat="1" ht="38.25" x14ac:dyDescent="0.2">
      <c r="A1179" s="49" t="s">
        <v>704</v>
      </c>
      <c r="B1179" s="49" t="s">
        <v>710</v>
      </c>
      <c r="C1179" s="49" t="s">
        <v>853</v>
      </c>
      <c r="D1179" s="49">
        <v>5150016006</v>
      </c>
      <c r="E1179" s="49" t="s">
        <v>706</v>
      </c>
      <c r="F1179" s="49">
        <v>503</v>
      </c>
      <c r="G1179" s="17">
        <v>42377</v>
      </c>
      <c r="H1179" s="49" t="s">
        <v>730</v>
      </c>
      <c r="I1179" s="49" t="s">
        <v>24</v>
      </c>
      <c r="J1179" s="16" t="s">
        <v>736</v>
      </c>
      <c r="K1179" s="49" t="s">
        <v>38</v>
      </c>
      <c r="L1179" s="18">
        <f t="shared" si="12"/>
        <v>23976.0052</v>
      </c>
      <c r="M1179" s="56">
        <v>4426.3</v>
      </c>
      <c r="N1179" s="14"/>
    </row>
    <row r="1180" spans="1:14" s="15" customFormat="1" ht="38.25" x14ac:dyDescent="0.2">
      <c r="A1180" s="49" t="s">
        <v>704</v>
      </c>
      <c r="B1180" s="49" t="s">
        <v>710</v>
      </c>
      <c r="C1180" s="49" t="s">
        <v>853</v>
      </c>
      <c r="D1180" s="49">
        <v>5150016007</v>
      </c>
      <c r="E1180" s="49" t="s">
        <v>706</v>
      </c>
      <c r="F1180" s="49">
        <v>503</v>
      </c>
      <c r="G1180" s="17">
        <v>42377</v>
      </c>
      <c r="H1180" s="49" t="s">
        <v>730</v>
      </c>
      <c r="I1180" s="49" t="s">
        <v>24</v>
      </c>
      <c r="J1180" s="16" t="s">
        <v>737</v>
      </c>
      <c r="K1180" s="49" t="s">
        <v>38</v>
      </c>
      <c r="L1180" s="18">
        <f t="shared" si="12"/>
        <v>23976.0052</v>
      </c>
      <c r="M1180" s="56">
        <v>4426.3</v>
      </c>
      <c r="N1180" s="14"/>
    </row>
    <row r="1181" spans="1:14" s="15" customFormat="1" ht="38.25" x14ac:dyDescent="0.2">
      <c r="A1181" s="49" t="s">
        <v>704</v>
      </c>
      <c r="B1181" s="49" t="s">
        <v>710</v>
      </c>
      <c r="C1181" s="49" t="s">
        <v>853</v>
      </c>
      <c r="D1181" s="49">
        <v>5150016008</v>
      </c>
      <c r="E1181" s="49" t="s">
        <v>706</v>
      </c>
      <c r="F1181" s="49">
        <v>503</v>
      </c>
      <c r="G1181" s="17">
        <v>42377</v>
      </c>
      <c r="H1181" s="49" t="s">
        <v>730</v>
      </c>
      <c r="I1181" s="49" t="s">
        <v>24</v>
      </c>
      <c r="J1181" s="16" t="s">
        <v>738</v>
      </c>
      <c r="K1181" s="49" t="s">
        <v>38</v>
      </c>
      <c r="L1181" s="18">
        <f t="shared" si="12"/>
        <v>23976.0052</v>
      </c>
      <c r="M1181" s="56">
        <v>4426.3</v>
      </c>
      <c r="N1181" s="14"/>
    </row>
    <row r="1182" spans="1:14" s="15" customFormat="1" ht="38.25" x14ac:dyDescent="0.2">
      <c r="A1182" s="49" t="s">
        <v>704</v>
      </c>
      <c r="B1182" s="49" t="s">
        <v>710</v>
      </c>
      <c r="C1182" s="49" t="s">
        <v>853</v>
      </c>
      <c r="D1182" s="49">
        <v>5150016009</v>
      </c>
      <c r="E1182" s="49" t="s">
        <v>706</v>
      </c>
      <c r="F1182" s="49">
        <v>503</v>
      </c>
      <c r="G1182" s="17">
        <v>42377</v>
      </c>
      <c r="H1182" s="49" t="s">
        <v>730</v>
      </c>
      <c r="I1182" s="49" t="s">
        <v>24</v>
      </c>
      <c r="J1182" s="16" t="s">
        <v>739</v>
      </c>
      <c r="K1182" s="49" t="s">
        <v>38</v>
      </c>
      <c r="L1182" s="18">
        <f t="shared" si="12"/>
        <v>23976.0052</v>
      </c>
      <c r="M1182" s="56">
        <v>4426.3</v>
      </c>
      <c r="N1182" s="14"/>
    </row>
    <row r="1183" spans="1:14" s="15" customFormat="1" ht="38.25" x14ac:dyDescent="0.2">
      <c r="A1183" s="49" t="s">
        <v>704</v>
      </c>
      <c r="B1183" s="49" t="s">
        <v>710</v>
      </c>
      <c r="C1183" s="49" t="s">
        <v>853</v>
      </c>
      <c r="D1183" s="49">
        <v>5150016010</v>
      </c>
      <c r="E1183" s="49" t="s">
        <v>706</v>
      </c>
      <c r="F1183" s="49">
        <v>503</v>
      </c>
      <c r="G1183" s="17">
        <v>42377</v>
      </c>
      <c r="H1183" s="49" t="s">
        <v>730</v>
      </c>
      <c r="I1183" s="49" t="s">
        <v>24</v>
      </c>
      <c r="J1183" s="16" t="s">
        <v>740</v>
      </c>
      <c r="K1183" s="49" t="s">
        <v>38</v>
      </c>
      <c r="L1183" s="18">
        <f t="shared" si="12"/>
        <v>23976.0052</v>
      </c>
      <c r="M1183" s="56">
        <v>4426.3</v>
      </c>
      <c r="N1183" s="14"/>
    </row>
    <row r="1184" spans="1:14" s="15" customFormat="1" ht="38.25" x14ac:dyDescent="0.2">
      <c r="A1184" s="49" t="s">
        <v>704</v>
      </c>
      <c r="B1184" s="49" t="s">
        <v>710</v>
      </c>
      <c r="C1184" s="49" t="s">
        <v>853</v>
      </c>
      <c r="D1184" s="49">
        <v>5150016011</v>
      </c>
      <c r="E1184" s="49" t="s">
        <v>706</v>
      </c>
      <c r="F1184" s="49">
        <v>503</v>
      </c>
      <c r="G1184" s="17">
        <v>42377</v>
      </c>
      <c r="H1184" s="49" t="s">
        <v>730</v>
      </c>
      <c r="I1184" s="49" t="s">
        <v>24</v>
      </c>
      <c r="J1184" s="16" t="s">
        <v>741</v>
      </c>
      <c r="K1184" s="49" t="s">
        <v>38</v>
      </c>
      <c r="L1184" s="18">
        <f t="shared" si="12"/>
        <v>23976.0052</v>
      </c>
      <c r="M1184" s="56">
        <v>4426.3</v>
      </c>
      <c r="N1184" s="14"/>
    </row>
    <row r="1185" spans="1:14" s="15" customFormat="1" ht="38.25" x14ac:dyDescent="0.2">
      <c r="A1185" s="49" t="s">
        <v>704</v>
      </c>
      <c r="B1185" s="49" t="s">
        <v>710</v>
      </c>
      <c r="C1185" s="49" t="s">
        <v>853</v>
      </c>
      <c r="D1185" s="49">
        <v>5150016012</v>
      </c>
      <c r="E1185" s="49" t="s">
        <v>706</v>
      </c>
      <c r="F1185" s="49">
        <v>503</v>
      </c>
      <c r="G1185" s="17">
        <v>42377</v>
      </c>
      <c r="H1185" s="49" t="s">
        <v>730</v>
      </c>
      <c r="I1185" s="49" t="s">
        <v>24</v>
      </c>
      <c r="J1185" s="16" t="s">
        <v>742</v>
      </c>
      <c r="K1185" s="49" t="s">
        <v>38</v>
      </c>
      <c r="L1185" s="18">
        <f t="shared" si="12"/>
        <v>23976.0052</v>
      </c>
      <c r="M1185" s="56">
        <v>4426.3</v>
      </c>
      <c r="N1185" s="14"/>
    </row>
    <row r="1186" spans="1:14" s="15" customFormat="1" ht="38.25" x14ac:dyDescent="0.2">
      <c r="A1186" s="49" t="s">
        <v>704</v>
      </c>
      <c r="B1186" s="49" t="s">
        <v>710</v>
      </c>
      <c r="C1186" s="49" t="s">
        <v>853</v>
      </c>
      <c r="D1186" s="49">
        <v>5150016013</v>
      </c>
      <c r="E1186" s="49" t="s">
        <v>706</v>
      </c>
      <c r="F1186" s="49">
        <v>503</v>
      </c>
      <c r="G1186" s="17">
        <v>42377</v>
      </c>
      <c r="H1186" s="49" t="s">
        <v>730</v>
      </c>
      <c r="I1186" s="49" t="s">
        <v>24</v>
      </c>
      <c r="J1186" s="16" t="s">
        <v>743</v>
      </c>
      <c r="K1186" s="49" t="s">
        <v>38</v>
      </c>
      <c r="L1186" s="18">
        <f t="shared" si="12"/>
        <v>23976.0052</v>
      </c>
      <c r="M1186" s="56">
        <v>4426.3</v>
      </c>
      <c r="N1186" s="14"/>
    </row>
    <row r="1187" spans="1:14" s="15" customFormat="1" ht="38.25" x14ac:dyDescent="0.2">
      <c r="A1187" s="49" t="s">
        <v>704</v>
      </c>
      <c r="B1187" s="49" t="s">
        <v>710</v>
      </c>
      <c r="C1187" s="49" t="s">
        <v>853</v>
      </c>
      <c r="D1187" s="49">
        <v>5150016014</v>
      </c>
      <c r="E1187" s="49" t="s">
        <v>706</v>
      </c>
      <c r="F1187" s="49">
        <v>503</v>
      </c>
      <c r="G1187" s="17">
        <v>42377</v>
      </c>
      <c r="H1187" s="49" t="s">
        <v>730</v>
      </c>
      <c r="I1187" s="49" t="s">
        <v>24</v>
      </c>
      <c r="J1187" s="16" t="s">
        <v>744</v>
      </c>
      <c r="K1187" s="49" t="s">
        <v>38</v>
      </c>
      <c r="L1187" s="18">
        <f t="shared" si="12"/>
        <v>23976.0052</v>
      </c>
      <c r="M1187" s="56">
        <v>4426.3</v>
      </c>
      <c r="N1187" s="14"/>
    </row>
    <row r="1188" spans="1:14" s="15" customFormat="1" ht="38.25" x14ac:dyDescent="0.2">
      <c r="A1188" s="49" t="s">
        <v>704</v>
      </c>
      <c r="B1188" s="49" t="s">
        <v>710</v>
      </c>
      <c r="C1188" s="49" t="s">
        <v>853</v>
      </c>
      <c r="D1188" s="49">
        <v>5150016015</v>
      </c>
      <c r="E1188" s="49" t="s">
        <v>706</v>
      </c>
      <c r="F1188" s="49">
        <v>503</v>
      </c>
      <c r="G1188" s="17">
        <v>42377</v>
      </c>
      <c r="H1188" s="49" t="s">
        <v>730</v>
      </c>
      <c r="I1188" s="49" t="s">
        <v>24</v>
      </c>
      <c r="J1188" s="16" t="s">
        <v>745</v>
      </c>
      <c r="K1188" s="49" t="s">
        <v>38</v>
      </c>
      <c r="L1188" s="18">
        <f t="shared" si="12"/>
        <v>23976.0052</v>
      </c>
      <c r="M1188" s="56">
        <v>4426.3</v>
      </c>
      <c r="N1188" s="14"/>
    </row>
    <row r="1189" spans="1:14" s="15" customFormat="1" ht="38.25" x14ac:dyDescent="0.2">
      <c r="A1189" s="49" t="s">
        <v>704</v>
      </c>
      <c r="B1189" s="49" t="s">
        <v>710</v>
      </c>
      <c r="C1189" s="49" t="s">
        <v>853</v>
      </c>
      <c r="D1189" s="49">
        <v>5150016016</v>
      </c>
      <c r="E1189" s="49" t="s">
        <v>706</v>
      </c>
      <c r="F1189" s="49">
        <v>503</v>
      </c>
      <c r="G1189" s="17">
        <v>42377</v>
      </c>
      <c r="H1189" s="49" t="s">
        <v>730</v>
      </c>
      <c r="I1189" s="49" t="s">
        <v>24</v>
      </c>
      <c r="J1189" s="16" t="s">
        <v>746</v>
      </c>
      <c r="K1189" s="49" t="s">
        <v>38</v>
      </c>
      <c r="L1189" s="18">
        <f t="shared" si="12"/>
        <v>23976.0052</v>
      </c>
      <c r="M1189" s="56">
        <v>4426.3</v>
      </c>
      <c r="N1189" s="14"/>
    </row>
    <row r="1190" spans="1:14" s="15" customFormat="1" ht="38.25" x14ac:dyDescent="0.2">
      <c r="A1190" s="49" t="s">
        <v>704</v>
      </c>
      <c r="B1190" s="49" t="s">
        <v>710</v>
      </c>
      <c r="C1190" s="49" t="s">
        <v>853</v>
      </c>
      <c r="D1190" s="49">
        <v>5150016017</v>
      </c>
      <c r="E1190" s="49" t="s">
        <v>706</v>
      </c>
      <c r="F1190" s="49">
        <v>503</v>
      </c>
      <c r="G1190" s="17">
        <v>42377</v>
      </c>
      <c r="H1190" s="49" t="s">
        <v>730</v>
      </c>
      <c r="I1190" s="49" t="s">
        <v>24</v>
      </c>
      <c r="J1190" s="16" t="s">
        <v>747</v>
      </c>
      <c r="K1190" s="49" t="s">
        <v>38</v>
      </c>
      <c r="L1190" s="18">
        <f t="shared" si="12"/>
        <v>23976.0052</v>
      </c>
      <c r="M1190" s="56">
        <v>4426.3</v>
      </c>
      <c r="N1190" s="14"/>
    </row>
    <row r="1191" spans="1:14" s="15" customFormat="1" ht="38.25" x14ac:dyDescent="0.2">
      <c r="A1191" s="49" t="s">
        <v>704</v>
      </c>
      <c r="B1191" s="49" t="s">
        <v>710</v>
      </c>
      <c r="C1191" s="49" t="s">
        <v>853</v>
      </c>
      <c r="D1191" s="49">
        <v>5150016018</v>
      </c>
      <c r="E1191" s="49" t="s">
        <v>706</v>
      </c>
      <c r="F1191" s="49">
        <v>503</v>
      </c>
      <c r="G1191" s="17">
        <v>42377</v>
      </c>
      <c r="H1191" s="49" t="s">
        <v>730</v>
      </c>
      <c r="I1191" s="49" t="s">
        <v>24</v>
      </c>
      <c r="J1191" s="16" t="s">
        <v>748</v>
      </c>
      <c r="K1191" s="49" t="s">
        <v>38</v>
      </c>
      <c r="L1191" s="18">
        <f t="shared" si="12"/>
        <v>23976.0052</v>
      </c>
      <c r="M1191" s="56">
        <v>4426.3</v>
      </c>
      <c r="N1191" s="14"/>
    </row>
    <row r="1192" spans="1:14" s="15" customFormat="1" ht="38.25" x14ac:dyDescent="0.2">
      <c r="A1192" s="49" t="s">
        <v>704</v>
      </c>
      <c r="B1192" s="49" t="s">
        <v>710</v>
      </c>
      <c r="C1192" s="49" t="s">
        <v>853</v>
      </c>
      <c r="D1192" s="49">
        <v>5150016019</v>
      </c>
      <c r="E1192" s="49" t="s">
        <v>706</v>
      </c>
      <c r="F1192" s="49">
        <v>503</v>
      </c>
      <c r="G1192" s="17">
        <v>42377</v>
      </c>
      <c r="H1192" s="49" t="s">
        <v>730</v>
      </c>
      <c r="I1192" s="49" t="s">
        <v>24</v>
      </c>
      <c r="J1192" s="16" t="s">
        <v>749</v>
      </c>
      <c r="K1192" s="49" t="s">
        <v>38</v>
      </c>
      <c r="L1192" s="18">
        <f t="shared" si="12"/>
        <v>23976.0052</v>
      </c>
      <c r="M1192" s="56">
        <v>4426.3</v>
      </c>
      <c r="N1192" s="14"/>
    </row>
    <row r="1193" spans="1:14" s="15" customFormat="1" ht="38.25" x14ac:dyDescent="0.2">
      <c r="A1193" s="49" t="s">
        <v>704</v>
      </c>
      <c r="B1193" s="49" t="s">
        <v>710</v>
      </c>
      <c r="C1193" s="49" t="s">
        <v>853</v>
      </c>
      <c r="D1193" s="49">
        <v>5150016020</v>
      </c>
      <c r="E1193" s="49" t="s">
        <v>706</v>
      </c>
      <c r="F1193" s="49">
        <v>503</v>
      </c>
      <c r="G1193" s="17">
        <v>42377</v>
      </c>
      <c r="H1193" s="49" t="s">
        <v>730</v>
      </c>
      <c r="I1193" s="49" t="s">
        <v>24</v>
      </c>
      <c r="J1193" s="16" t="s">
        <v>750</v>
      </c>
      <c r="K1193" s="49" t="s">
        <v>38</v>
      </c>
      <c r="L1193" s="18">
        <f t="shared" si="12"/>
        <v>23976.0052</v>
      </c>
      <c r="M1193" s="56">
        <v>4426.3</v>
      </c>
      <c r="N1193" s="14"/>
    </row>
    <row r="1194" spans="1:14" s="15" customFormat="1" ht="38.25" x14ac:dyDescent="0.2">
      <c r="A1194" s="49" t="s">
        <v>704</v>
      </c>
      <c r="B1194" s="49" t="s">
        <v>710</v>
      </c>
      <c r="C1194" s="49" t="s">
        <v>853</v>
      </c>
      <c r="D1194" s="49">
        <v>5150016021</v>
      </c>
      <c r="E1194" s="49" t="s">
        <v>706</v>
      </c>
      <c r="F1194" s="49">
        <v>503</v>
      </c>
      <c r="G1194" s="17">
        <v>42377</v>
      </c>
      <c r="H1194" s="49" t="s">
        <v>730</v>
      </c>
      <c r="I1194" s="49" t="s">
        <v>24</v>
      </c>
      <c r="J1194" s="16" t="s">
        <v>751</v>
      </c>
      <c r="K1194" s="49" t="s">
        <v>38</v>
      </c>
      <c r="L1194" s="18">
        <f t="shared" si="12"/>
        <v>23976.0052</v>
      </c>
      <c r="M1194" s="56">
        <v>4426.3</v>
      </c>
      <c r="N1194" s="14"/>
    </row>
    <row r="1195" spans="1:14" s="15" customFormat="1" ht="38.25" x14ac:dyDescent="0.2">
      <c r="A1195" s="49" t="s">
        <v>704</v>
      </c>
      <c r="B1195" s="49" t="s">
        <v>710</v>
      </c>
      <c r="C1195" s="49" t="s">
        <v>853</v>
      </c>
      <c r="D1195" s="49">
        <v>5150016022</v>
      </c>
      <c r="E1195" s="49" t="s">
        <v>706</v>
      </c>
      <c r="F1195" s="49">
        <v>503</v>
      </c>
      <c r="G1195" s="17">
        <v>42377</v>
      </c>
      <c r="H1195" s="49" t="s">
        <v>730</v>
      </c>
      <c r="I1195" s="49" t="s">
        <v>24</v>
      </c>
      <c r="J1195" s="16" t="s">
        <v>752</v>
      </c>
      <c r="K1195" s="49" t="s">
        <v>38</v>
      </c>
      <c r="L1195" s="18">
        <f t="shared" si="12"/>
        <v>23976.0052</v>
      </c>
      <c r="M1195" s="56">
        <v>4426.3</v>
      </c>
      <c r="N1195" s="14"/>
    </row>
    <row r="1196" spans="1:14" s="15" customFormat="1" ht="38.25" x14ac:dyDescent="0.2">
      <c r="A1196" s="49" t="s">
        <v>704</v>
      </c>
      <c r="B1196" s="49" t="s">
        <v>710</v>
      </c>
      <c r="C1196" s="49" t="s">
        <v>853</v>
      </c>
      <c r="D1196" s="49">
        <v>5150016023</v>
      </c>
      <c r="E1196" s="49" t="s">
        <v>706</v>
      </c>
      <c r="F1196" s="49">
        <v>503</v>
      </c>
      <c r="G1196" s="17">
        <v>42377</v>
      </c>
      <c r="H1196" s="49" t="s">
        <v>730</v>
      </c>
      <c r="I1196" s="49" t="s">
        <v>24</v>
      </c>
      <c r="J1196" s="16" t="s">
        <v>753</v>
      </c>
      <c r="K1196" s="49" t="s">
        <v>38</v>
      </c>
      <c r="L1196" s="18">
        <f t="shared" si="12"/>
        <v>23976.0052</v>
      </c>
      <c r="M1196" s="56">
        <v>4426.3</v>
      </c>
      <c r="N1196" s="14"/>
    </row>
    <row r="1197" spans="1:14" s="15" customFormat="1" ht="38.25" x14ac:dyDescent="0.2">
      <c r="A1197" s="49" t="s">
        <v>704</v>
      </c>
      <c r="B1197" s="49" t="s">
        <v>710</v>
      </c>
      <c r="C1197" s="49" t="s">
        <v>853</v>
      </c>
      <c r="D1197" s="49">
        <v>5150016024</v>
      </c>
      <c r="E1197" s="49" t="s">
        <v>706</v>
      </c>
      <c r="F1197" s="49">
        <v>503</v>
      </c>
      <c r="G1197" s="17">
        <v>42377</v>
      </c>
      <c r="H1197" s="49" t="s">
        <v>730</v>
      </c>
      <c r="I1197" s="49" t="s">
        <v>24</v>
      </c>
      <c r="J1197" s="16" t="s">
        <v>754</v>
      </c>
      <c r="K1197" s="49" t="s">
        <v>38</v>
      </c>
      <c r="L1197" s="18">
        <f t="shared" si="12"/>
        <v>23976.0052</v>
      </c>
      <c r="M1197" s="56">
        <v>4426.3</v>
      </c>
      <c r="N1197" s="14"/>
    </row>
    <row r="1198" spans="1:14" s="15" customFormat="1" ht="38.25" x14ac:dyDescent="0.2">
      <c r="A1198" s="49" t="s">
        <v>704</v>
      </c>
      <c r="B1198" s="49" t="s">
        <v>710</v>
      </c>
      <c r="C1198" s="49" t="s">
        <v>853</v>
      </c>
      <c r="D1198" s="49">
        <v>5150016025</v>
      </c>
      <c r="E1198" s="49" t="s">
        <v>706</v>
      </c>
      <c r="F1198" s="49">
        <v>503</v>
      </c>
      <c r="G1198" s="17">
        <v>42377</v>
      </c>
      <c r="H1198" s="49" t="s">
        <v>730</v>
      </c>
      <c r="I1198" s="49" t="s">
        <v>24</v>
      </c>
      <c r="J1198" s="16" t="s">
        <v>755</v>
      </c>
      <c r="K1198" s="49" t="s">
        <v>38</v>
      </c>
      <c r="L1198" s="18">
        <f t="shared" si="12"/>
        <v>23976.0052</v>
      </c>
      <c r="M1198" s="56">
        <v>4426.3</v>
      </c>
      <c r="N1198" s="14"/>
    </row>
    <row r="1199" spans="1:14" s="15" customFormat="1" ht="38.25" x14ac:dyDescent="0.2">
      <c r="A1199" s="49" t="s">
        <v>704</v>
      </c>
      <c r="B1199" s="49" t="s">
        <v>710</v>
      </c>
      <c r="C1199" s="49" t="s">
        <v>853</v>
      </c>
      <c r="D1199" s="49">
        <v>5150016026</v>
      </c>
      <c r="E1199" s="49" t="s">
        <v>706</v>
      </c>
      <c r="F1199" s="49">
        <v>503</v>
      </c>
      <c r="G1199" s="17">
        <v>42377</v>
      </c>
      <c r="H1199" s="49" t="s">
        <v>730</v>
      </c>
      <c r="I1199" s="49" t="s">
        <v>24</v>
      </c>
      <c r="J1199" s="16" t="s">
        <v>756</v>
      </c>
      <c r="K1199" s="49" t="s">
        <v>38</v>
      </c>
      <c r="L1199" s="18">
        <f t="shared" si="12"/>
        <v>23976.0052</v>
      </c>
      <c r="M1199" s="56">
        <v>4426.3</v>
      </c>
      <c r="N1199" s="14"/>
    </row>
    <row r="1200" spans="1:14" s="15" customFormat="1" ht="38.25" x14ac:dyDescent="0.2">
      <c r="A1200" s="49" t="s">
        <v>704</v>
      </c>
      <c r="B1200" s="49" t="s">
        <v>710</v>
      </c>
      <c r="C1200" s="49" t="s">
        <v>853</v>
      </c>
      <c r="D1200" s="49">
        <v>5150016027</v>
      </c>
      <c r="E1200" s="49" t="s">
        <v>706</v>
      </c>
      <c r="F1200" s="49">
        <v>503</v>
      </c>
      <c r="G1200" s="17">
        <v>42377</v>
      </c>
      <c r="H1200" s="49" t="s">
        <v>730</v>
      </c>
      <c r="I1200" s="49" t="s">
        <v>24</v>
      </c>
      <c r="J1200" s="16" t="s">
        <v>757</v>
      </c>
      <c r="K1200" s="49" t="s">
        <v>38</v>
      </c>
      <c r="L1200" s="18">
        <f t="shared" si="12"/>
        <v>23976.0052</v>
      </c>
      <c r="M1200" s="56">
        <v>4426.3</v>
      </c>
      <c r="N1200" s="14"/>
    </row>
    <row r="1201" spans="1:14" s="15" customFormat="1" ht="38.25" x14ac:dyDescent="0.2">
      <c r="A1201" s="49" t="s">
        <v>704</v>
      </c>
      <c r="B1201" s="49" t="s">
        <v>710</v>
      </c>
      <c r="C1201" s="49" t="s">
        <v>853</v>
      </c>
      <c r="D1201" s="49">
        <v>5150016028</v>
      </c>
      <c r="E1201" s="49" t="s">
        <v>706</v>
      </c>
      <c r="F1201" s="49">
        <v>503</v>
      </c>
      <c r="G1201" s="17">
        <v>42377</v>
      </c>
      <c r="H1201" s="49" t="s">
        <v>730</v>
      </c>
      <c r="I1201" s="49" t="s">
        <v>24</v>
      </c>
      <c r="J1201" s="16" t="s">
        <v>758</v>
      </c>
      <c r="K1201" s="49" t="s">
        <v>38</v>
      </c>
      <c r="L1201" s="18">
        <f t="shared" si="12"/>
        <v>23976.0052</v>
      </c>
      <c r="M1201" s="56">
        <v>4426.3</v>
      </c>
      <c r="N1201" s="14"/>
    </row>
    <row r="1202" spans="1:14" s="15" customFormat="1" ht="38.25" x14ac:dyDescent="0.2">
      <c r="A1202" s="49" t="s">
        <v>704</v>
      </c>
      <c r="B1202" s="49" t="s">
        <v>710</v>
      </c>
      <c r="C1202" s="49" t="s">
        <v>853</v>
      </c>
      <c r="D1202" s="49">
        <v>5150016029</v>
      </c>
      <c r="E1202" s="49" t="s">
        <v>706</v>
      </c>
      <c r="F1202" s="49">
        <v>503</v>
      </c>
      <c r="G1202" s="17">
        <v>42377</v>
      </c>
      <c r="H1202" s="49" t="s">
        <v>730</v>
      </c>
      <c r="I1202" s="49" t="s">
        <v>24</v>
      </c>
      <c r="J1202" s="16" t="s">
        <v>759</v>
      </c>
      <c r="K1202" s="49" t="s">
        <v>38</v>
      </c>
      <c r="L1202" s="18">
        <f t="shared" si="12"/>
        <v>23976.0052</v>
      </c>
      <c r="M1202" s="56">
        <v>4426.3</v>
      </c>
      <c r="N1202" s="14"/>
    </row>
    <row r="1203" spans="1:14" s="15" customFormat="1" ht="38.25" x14ac:dyDescent="0.2">
      <c r="A1203" s="49" t="s">
        <v>704</v>
      </c>
      <c r="B1203" s="49" t="s">
        <v>710</v>
      </c>
      <c r="C1203" s="49" t="s">
        <v>853</v>
      </c>
      <c r="D1203" s="49">
        <v>5150016030</v>
      </c>
      <c r="E1203" s="49" t="s">
        <v>706</v>
      </c>
      <c r="F1203" s="49">
        <v>503</v>
      </c>
      <c r="G1203" s="17">
        <v>42377</v>
      </c>
      <c r="H1203" s="49" t="s">
        <v>730</v>
      </c>
      <c r="I1203" s="49" t="s">
        <v>24</v>
      </c>
      <c r="J1203" s="16" t="s">
        <v>760</v>
      </c>
      <c r="K1203" s="49" t="s">
        <v>38</v>
      </c>
      <c r="L1203" s="18">
        <f t="shared" si="12"/>
        <v>23976.0052</v>
      </c>
      <c r="M1203" s="56">
        <v>4426.3</v>
      </c>
      <c r="N1203" s="14"/>
    </row>
    <row r="1204" spans="1:14" s="15" customFormat="1" ht="38.25" x14ac:dyDescent="0.2">
      <c r="A1204" s="49" t="s">
        <v>704</v>
      </c>
      <c r="B1204" s="49" t="s">
        <v>710</v>
      </c>
      <c r="C1204" s="49" t="s">
        <v>853</v>
      </c>
      <c r="D1204" s="49">
        <v>5150016031</v>
      </c>
      <c r="E1204" s="49" t="s">
        <v>706</v>
      </c>
      <c r="F1204" s="49">
        <v>503</v>
      </c>
      <c r="G1204" s="17">
        <v>42377</v>
      </c>
      <c r="H1204" s="49" t="s">
        <v>730</v>
      </c>
      <c r="I1204" s="49" t="s">
        <v>24</v>
      </c>
      <c r="J1204" s="16" t="s">
        <v>761</v>
      </c>
      <c r="K1204" s="49" t="s">
        <v>38</v>
      </c>
      <c r="L1204" s="18">
        <f t="shared" si="12"/>
        <v>23976.0052</v>
      </c>
      <c r="M1204" s="56">
        <v>4426.3</v>
      </c>
      <c r="N1204" s="14"/>
    </row>
    <row r="1205" spans="1:14" s="15" customFormat="1" ht="38.25" x14ac:dyDescent="0.2">
      <c r="A1205" s="49" t="s">
        <v>704</v>
      </c>
      <c r="B1205" s="49" t="s">
        <v>710</v>
      </c>
      <c r="C1205" s="49" t="s">
        <v>853</v>
      </c>
      <c r="D1205" s="49">
        <v>5150016032</v>
      </c>
      <c r="E1205" s="49" t="s">
        <v>706</v>
      </c>
      <c r="F1205" s="49">
        <v>503</v>
      </c>
      <c r="G1205" s="17">
        <v>42377</v>
      </c>
      <c r="H1205" s="49" t="s">
        <v>730</v>
      </c>
      <c r="I1205" s="49" t="s">
        <v>24</v>
      </c>
      <c r="J1205" s="16" t="s">
        <v>762</v>
      </c>
      <c r="K1205" s="49" t="s">
        <v>38</v>
      </c>
      <c r="L1205" s="18">
        <f t="shared" si="12"/>
        <v>23976.0052</v>
      </c>
      <c r="M1205" s="56">
        <v>4426.3</v>
      </c>
      <c r="N1205" s="14"/>
    </row>
    <row r="1206" spans="1:14" s="15" customFormat="1" ht="38.25" x14ac:dyDescent="0.2">
      <c r="A1206" s="49" t="s">
        <v>704</v>
      </c>
      <c r="B1206" s="49" t="s">
        <v>710</v>
      </c>
      <c r="C1206" s="49" t="s">
        <v>853</v>
      </c>
      <c r="D1206" s="49">
        <v>5150016033</v>
      </c>
      <c r="E1206" s="49" t="s">
        <v>706</v>
      </c>
      <c r="F1206" s="49">
        <v>503</v>
      </c>
      <c r="G1206" s="17">
        <v>42377</v>
      </c>
      <c r="H1206" s="49" t="s">
        <v>730</v>
      </c>
      <c r="I1206" s="49" t="s">
        <v>24</v>
      </c>
      <c r="J1206" s="16" t="s">
        <v>763</v>
      </c>
      <c r="K1206" s="49" t="s">
        <v>38</v>
      </c>
      <c r="L1206" s="18">
        <f t="shared" si="12"/>
        <v>23976.0052</v>
      </c>
      <c r="M1206" s="56">
        <v>4426.3</v>
      </c>
      <c r="N1206" s="14"/>
    </row>
    <row r="1207" spans="1:14" s="15" customFormat="1" ht="38.25" x14ac:dyDescent="0.2">
      <c r="A1207" s="49" t="s">
        <v>704</v>
      </c>
      <c r="B1207" s="49" t="s">
        <v>710</v>
      </c>
      <c r="C1207" s="49" t="s">
        <v>853</v>
      </c>
      <c r="D1207" s="49">
        <v>5150016034</v>
      </c>
      <c r="E1207" s="49" t="s">
        <v>706</v>
      </c>
      <c r="F1207" s="49">
        <v>503</v>
      </c>
      <c r="G1207" s="17">
        <v>42377</v>
      </c>
      <c r="H1207" s="49" t="s">
        <v>730</v>
      </c>
      <c r="I1207" s="49" t="s">
        <v>24</v>
      </c>
      <c r="J1207" s="16" t="s">
        <v>764</v>
      </c>
      <c r="K1207" s="49" t="s">
        <v>38</v>
      </c>
      <c r="L1207" s="18">
        <f t="shared" si="12"/>
        <v>23976.0052</v>
      </c>
      <c r="M1207" s="56">
        <v>4426.3</v>
      </c>
      <c r="N1207" s="14"/>
    </row>
    <row r="1208" spans="1:14" s="15" customFormat="1" ht="38.25" x14ac:dyDescent="0.2">
      <c r="A1208" s="49" t="s">
        <v>704</v>
      </c>
      <c r="B1208" s="49" t="s">
        <v>710</v>
      </c>
      <c r="C1208" s="49" t="s">
        <v>853</v>
      </c>
      <c r="D1208" s="49">
        <v>5150016035</v>
      </c>
      <c r="E1208" s="49" t="s">
        <v>706</v>
      </c>
      <c r="F1208" s="49">
        <v>503</v>
      </c>
      <c r="G1208" s="17">
        <v>42377</v>
      </c>
      <c r="H1208" s="49" t="s">
        <v>730</v>
      </c>
      <c r="I1208" s="49" t="s">
        <v>24</v>
      </c>
      <c r="J1208" s="16" t="s">
        <v>765</v>
      </c>
      <c r="K1208" s="49" t="s">
        <v>38</v>
      </c>
      <c r="L1208" s="18">
        <f t="shared" si="12"/>
        <v>23976.0052</v>
      </c>
      <c r="M1208" s="56">
        <v>4426.3</v>
      </c>
      <c r="N1208" s="14"/>
    </row>
    <row r="1209" spans="1:14" s="15" customFormat="1" ht="38.25" x14ac:dyDescent="0.2">
      <c r="A1209" s="49" t="s">
        <v>704</v>
      </c>
      <c r="B1209" s="49" t="s">
        <v>710</v>
      </c>
      <c r="C1209" s="49" t="s">
        <v>853</v>
      </c>
      <c r="D1209" s="49">
        <v>5150016036</v>
      </c>
      <c r="E1209" s="49" t="s">
        <v>706</v>
      </c>
      <c r="F1209" s="49">
        <v>503</v>
      </c>
      <c r="G1209" s="17">
        <v>42377</v>
      </c>
      <c r="H1209" s="49" t="s">
        <v>730</v>
      </c>
      <c r="I1209" s="49" t="s">
        <v>24</v>
      </c>
      <c r="J1209" s="16" t="s">
        <v>766</v>
      </c>
      <c r="K1209" s="49" t="s">
        <v>38</v>
      </c>
      <c r="L1209" s="18">
        <f t="shared" si="12"/>
        <v>23976.0052</v>
      </c>
      <c r="M1209" s="56">
        <v>4426.3</v>
      </c>
      <c r="N1209" s="14"/>
    </row>
    <row r="1210" spans="1:14" s="15" customFormat="1" ht="38.25" x14ac:dyDescent="0.2">
      <c r="A1210" s="49" t="s">
        <v>704</v>
      </c>
      <c r="B1210" s="49" t="s">
        <v>710</v>
      </c>
      <c r="C1210" s="49" t="s">
        <v>853</v>
      </c>
      <c r="D1210" s="49">
        <v>5150016037</v>
      </c>
      <c r="E1210" s="49" t="s">
        <v>706</v>
      </c>
      <c r="F1210" s="49">
        <v>503</v>
      </c>
      <c r="G1210" s="17">
        <v>42377</v>
      </c>
      <c r="H1210" s="49" t="s">
        <v>730</v>
      </c>
      <c r="I1210" s="49" t="s">
        <v>24</v>
      </c>
      <c r="J1210" s="16" t="s">
        <v>767</v>
      </c>
      <c r="K1210" s="49" t="s">
        <v>38</v>
      </c>
      <c r="L1210" s="18">
        <f t="shared" si="12"/>
        <v>23976.0052</v>
      </c>
      <c r="M1210" s="56">
        <v>4426.3</v>
      </c>
      <c r="N1210" s="14"/>
    </row>
    <row r="1211" spans="1:14" s="15" customFormat="1" ht="38.25" x14ac:dyDescent="0.2">
      <c r="A1211" s="49" t="s">
        <v>704</v>
      </c>
      <c r="B1211" s="49" t="s">
        <v>710</v>
      </c>
      <c r="C1211" s="49" t="s">
        <v>853</v>
      </c>
      <c r="D1211" s="49">
        <v>5150016038</v>
      </c>
      <c r="E1211" s="49" t="s">
        <v>706</v>
      </c>
      <c r="F1211" s="49">
        <v>503</v>
      </c>
      <c r="G1211" s="17">
        <v>42377</v>
      </c>
      <c r="H1211" s="49" t="s">
        <v>730</v>
      </c>
      <c r="I1211" s="49" t="s">
        <v>24</v>
      </c>
      <c r="J1211" s="16" t="s">
        <v>768</v>
      </c>
      <c r="K1211" s="49" t="s">
        <v>38</v>
      </c>
      <c r="L1211" s="18">
        <f t="shared" si="12"/>
        <v>23976.0052</v>
      </c>
      <c r="M1211" s="56">
        <v>4426.3</v>
      </c>
      <c r="N1211" s="14"/>
    </row>
    <row r="1212" spans="1:14" s="15" customFormat="1" ht="38.25" x14ac:dyDescent="0.2">
      <c r="A1212" s="49" t="s">
        <v>704</v>
      </c>
      <c r="B1212" s="49" t="s">
        <v>710</v>
      </c>
      <c r="C1212" s="49" t="s">
        <v>853</v>
      </c>
      <c r="D1212" s="49">
        <v>5150016039</v>
      </c>
      <c r="E1212" s="49" t="s">
        <v>706</v>
      </c>
      <c r="F1212" s="49">
        <v>503</v>
      </c>
      <c r="G1212" s="17">
        <v>42377</v>
      </c>
      <c r="H1212" s="49" t="s">
        <v>730</v>
      </c>
      <c r="I1212" s="49" t="s">
        <v>24</v>
      </c>
      <c r="J1212" s="16" t="s">
        <v>769</v>
      </c>
      <c r="K1212" s="49" t="s">
        <v>38</v>
      </c>
      <c r="L1212" s="18">
        <f t="shared" si="12"/>
        <v>23976.0052</v>
      </c>
      <c r="M1212" s="56">
        <v>4426.3</v>
      </c>
      <c r="N1212" s="14"/>
    </row>
    <row r="1213" spans="1:14" s="15" customFormat="1" ht="38.25" x14ac:dyDescent="0.2">
      <c r="A1213" s="49" t="s">
        <v>704</v>
      </c>
      <c r="B1213" s="49" t="s">
        <v>710</v>
      </c>
      <c r="C1213" s="49" t="s">
        <v>853</v>
      </c>
      <c r="D1213" s="49">
        <v>5150016040</v>
      </c>
      <c r="E1213" s="49" t="s">
        <v>706</v>
      </c>
      <c r="F1213" s="49">
        <v>503</v>
      </c>
      <c r="G1213" s="17">
        <v>42377</v>
      </c>
      <c r="H1213" s="49" t="s">
        <v>730</v>
      </c>
      <c r="I1213" s="49" t="s">
        <v>24</v>
      </c>
      <c r="J1213" s="16" t="s">
        <v>770</v>
      </c>
      <c r="K1213" s="49" t="s">
        <v>38</v>
      </c>
      <c r="L1213" s="18">
        <f t="shared" si="12"/>
        <v>23976.0052</v>
      </c>
      <c r="M1213" s="56">
        <v>4426.3</v>
      </c>
      <c r="N1213" s="14"/>
    </row>
    <row r="1214" spans="1:14" s="15" customFormat="1" ht="38.25" x14ac:dyDescent="0.2">
      <c r="A1214" s="49" t="s">
        <v>704</v>
      </c>
      <c r="B1214" s="49" t="s">
        <v>710</v>
      </c>
      <c r="C1214" s="49" t="s">
        <v>853</v>
      </c>
      <c r="D1214" s="49">
        <v>5150016041</v>
      </c>
      <c r="E1214" s="49" t="s">
        <v>706</v>
      </c>
      <c r="F1214" s="49">
        <v>503</v>
      </c>
      <c r="G1214" s="17">
        <v>42377</v>
      </c>
      <c r="H1214" s="49" t="s">
        <v>730</v>
      </c>
      <c r="I1214" s="49" t="s">
        <v>24</v>
      </c>
      <c r="J1214" s="16" t="s">
        <v>771</v>
      </c>
      <c r="K1214" s="49" t="s">
        <v>38</v>
      </c>
      <c r="L1214" s="18">
        <f t="shared" si="12"/>
        <v>23976.0052</v>
      </c>
      <c r="M1214" s="56">
        <v>4426.3</v>
      </c>
      <c r="N1214" s="14"/>
    </row>
    <row r="1215" spans="1:14" s="15" customFormat="1" ht="38.25" x14ac:dyDescent="0.2">
      <c r="A1215" s="49" t="s">
        <v>704</v>
      </c>
      <c r="B1215" s="49" t="s">
        <v>710</v>
      </c>
      <c r="C1215" s="49" t="s">
        <v>853</v>
      </c>
      <c r="D1215" s="49">
        <v>5150016042</v>
      </c>
      <c r="E1215" s="49" t="s">
        <v>706</v>
      </c>
      <c r="F1215" s="49">
        <v>503</v>
      </c>
      <c r="G1215" s="17">
        <v>42377</v>
      </c>
      <c r="H1215" s="49" t="s">
        <v>730</v>
      </c>
      <c r="I1215" s="49" t="s">
        <v>24</v>
      </c>
      <c r="J1215" s="16" t="s">
        <v>772</v>
      </c>
      <c r="K1215" s="49" t="s">
        <v>38</v>
      </c>
      <c r="L1215" s="18">
        <f t="shared" si="12"/>
        <v>23976.0052</v>
      </c>
      <c r="M1215" s="56">
        <v>4426.3</v>
      </c>
      <c r="N1215" s="14"/>
    </row>
    <row r="1216" spans="1:14" s="15" customFormat="1" ht="38.25" x14ac:dyDescent="0.2">
      <c r="A1216" s="49" t="s">
        <v>704</v>
      </c>
      <c r="B1216" s="49" t="s">
        <v>710</v>
      </c>
      <c r="C1216" s="49" t="s">
        <v>853</v>
      </c>
      <c r="D1216" s="49">
        <v>5150016043</v>
      </c>
      <c r="E1216" s="49" t="s">
        <v>706</v>
      </c>
      <c r="F1216" s="49">
        <v>503</v>
      </c>
      <c r="G1216" s="17">
        <v>42377</v>
      </c>
      <c r="H1216" s="49" t="s">
        <v>730</v>
      </c>
      <c r="I1216" s="49" t="s">
        <v>24</v>
      </c>
      <c r="J1216" s="16" t="s">
        <v>773</v>
      </c>
      <c r="K1216" s="49" t="s">
        <v>38</v>
      </c>
      <c r="L1216" s="18">
        <f t="shared" si="12"/>
        <v>23976.0052</v>
      </c>
      <c r="M1216" s="56">
        <v>4426.3</v>
      </c>
      <c r="N1216" s="14"/>
    </row>
    <row r="1217" spans="1:14" s="15" customFormat="1" ht="38.25" x14ac:dyDescent="0.2">
      <c r="A1217" s="49" t="s">
        <v>704</v>
      </c>
      <c r="B1217" s="49" t="s">
        <v>710</v>
      </c>
      <c r="C1217" s="49" t="s">
        <v>853</v>
      </c>
      <c r="D1217" s="49">
        <v>5150016044</v>
      </c>
      <c r="E1217" s="49" t="s">
        <v>706</v>
      </c>
      <c r="F1217" s="49">
        <v>503</v>
      </c>
      <c r="G1217" s="17">
        <v>42377</v>
      </c>
      <c r="H1217" s="49" t="s">
        <v>730</v>
      </c>
      <c r="I1217" s="49" t="s">
        <v>24</v>
      </c>
      <c r="J1217" s="16" t="s">
        <v>774</v>
      </c>
      <c r="K1217" s="49" t="s">
        <v>38</v>
      </c>
      <c r="L1217" s="18">
        <f t="shared" si="12"/>
        <v>23976.0052</v>
      </c>
      <c r="M1217" s="56">
        <v>4426.3</v>
      </c>
      <c r="N1217" s="14"/>
    </row>
    <row r="1218" spans="1:14" s="15" customFormat="1" ht="38.25" x14ac:dyDescent="0.2">
      <c r="A1218" s="49" t="s">
        <v>704</v>
      </c>
      <c r="B1218" s="49" t="s">
        <v>710</v>
      </c>
      <c r="C1218" s="49" t="s">
        <v>853</v>
      </c>
      <c r="D1218" s="49">
        <v>5150016045</v>
      </c>
      <c r="E1218" s="49" t="s">
        <v>706</v>
      </c>
      <c r="F1218" s="49">
        <v>503</v>
      </c>
      <c r="G1218" s="17">
        <v>42377</v>
      </c>
      <c r="H1218" s="49" t="s">
        <v>730</v>
      </c>
      <c r="I1218" s="49" t="s">
        <v>24</v>
      </c>
      <c r="J1218" s="16" t="s">
        <v>775</v>
      </c>
      <c r="K1218" s="49" t="s">
        <v>38</v>
      </c>
      <c r="L1218" s="18">
        <f t="shared" si="12"/>
        <v>23976.0052</v>
      </c>
      <c r="M1218" s="56">
        <v>4426.3</v>
      </c>
      <c r="N1218" s="14"/>
    </row>
    <row r="1219" spans="1:14" s="15" customFormat="1" ht="38.25" x14ac:dyDescent="0.2">
      <c r="A1219" s="49" t="s">
        <v>704</v>
      </c>
      <c r="B1219" s="49" t="s">
        <v>710</v>
      </c>
      <c r="C1219" s="49" t="s">
        <v>853</v>
      </c>
      <c r="D1219" s="49">
        <v>5150016046</v>
      </c>
      <c r="E1219" s="49" t="s">
        <v>706</v>
      </c>
      <c r="F1219" s="49">
        <v>503</v>
      </c>
      <c r="G1219" s="17">
        <v>42377</v>
      </c>
      <c r="H1219" s="49" t="s">
        <v>730</v>
      </c>
      <c r="I1219" s="49" t="s">
        <v>24</v>
      </c>
      <c r="J1219" s="16" t="s">
        <v>776</v>
      </c>
      <c r="K1219" s="49" t="s">
        <v>38</v>
      </c>
      <c r="L1219" s="18">
        <f t="shared" si="12"/>
        <v>23976.0052</v>
      </c>
      <c r="M1219" s="56">
        <v>4426.3</v>
      </c>
      <c r="N1219" s="14"/>
    </row>
    <row r="1220" spans="1:14" s="15" customFormat="1" ht="38.25" x14ac:dyDescent="0.2">
      <c r="A1220" s="49" t="s">
        <v>704</v>
      </c>
      <c r="B1220" s="49" t="s">
        <v>710</v>
      </c>
      <c r="C1220" s="49" t="s">
        <v>853</v>
      </c>
      <c r="D1220" s="49">
        <v>5150016047</v>
      </c>
      <c r="E1220" s="49" t="s">
        <v>706</v>
      </c>
      <c r="F1220" s="49">
        <v>503</v>
      </c>
      <c r="G1220" s="17">
        <v>42377</v>
      </c>
      <c r="H1220" s="49" t="s">
        <v>730</v>
      </c>
      <c r="I1220" s="49" t="s">
        <v>24</v>
      </c>
      <c r="J1220" s="16" t="s">
        <v>777</v>
      </c>
      <c r="K1220" s="49" t="s">
        <v>38</v>
      </c>
      <c r="L1220" s="18">
        <f t="shared" si="12"/>
        <v>23976.0052</v>
      </c>
      <c r="M1220" s="56">
        <v>4426.3</v>
      </c>
      <c r="N1220" s="14"/>
    </row>
    <row r="1221" spans="1:14" s="15" customFormat="1" ht="38.25" x14ac:dyDescent="0.2">
      <c r="A1221" s="49" t="s">
        <v>704</v>
      </c>
      <c r="B1221" s="49" t="s">
        <v>710</v>
      </c>
      <c r="C1221" s="49" t="s">
        <v>853</v>
      </c>
      <c r="D1221" s="49">
        <v>5150016048</v>
      </c>
      <c r="E1221" s="49" t="s">
        <v>706</v>
      </c>
      <c r="F1221" s="49">
        <v>503</v>
      </c>
      <c r="G1221" s="17">
        <v>42377</v>
      </c>
      <c r="H1221" s="49" t="s">
        <v>730</v>
      </c>
      <c r="I1221" s="49" t="s">
        <v>24</v>
      </c>
      <c r="J1221" s="16" t="s">
        <v>778</v>
      </c>
      <c r="K1221" s="49" t="s">
        <v>38</v>
      </c>
      <c r="L1221" s="18">
        <f t="shared" si="12"/>
        <v>23976.0052</v>
      </c>
      <c r="M1221" s="56">
        <v>4426.3</v>
      </c>
      <c r="N1221" s="14"/>
    </row>
    <row r="1222" spans="1:14" s="15" customFormat="1" ht="38.25" x14ac:dyDescent="0.2">
      <c r="A1222" s="49" t="s">
        <v>704</v>
      </c>
      <c r="B1222" s="49" t="s">
        <v>710</v>
      </c>
      <c r="C1222" s="49" t="s">
        <v>853</v>
      </c>
      <c r="D1222" s="49">
        <v>5150016049</v>
      </c>
      <c r="E1222" s="49" t="s">
        <v>706</v>
      </c>
      <c r="F1222" s="49">
        <v>503</v>
      </c>
      <c r="G1222" s="17">
        <v>42377</v>
      </c>
      <c r="H1222" s="49" t="s">
        <v>730</v>
      </c>
      <c r="I1222" s="49" t="s">
        <v>24</v>
      </c>
      <c r="J1222" s="16" t="s">
        <v>779</v>
      </c>
      <c r="K1222" s="49" t="s">
        <v>38</v>
      </c>
      <c r="L1222" s="18">
        <f t="shared" si="12"/>
        <v>23976.0052</v>
      </c>
      <c r="M1222" s="56">
        <v>4426.3</v>
      </c>
      <c r="N1222" s="14"/>
    </row>
    <row r="1223" spans="1:14" s="15" customFormat="1" ht="38.25" x14ac:dyDescent="0.2">
      <c r="A1223" s="49" t="s">
        <v>704</v>
      </c>
      <c r="B1223" s="49" t="s">
        <v>710</v>
      </c>
      <c r="C1223" s="49" t="s">
        <v>853</v>
      </c>
      <c r="D1223" s="49">
        <v>5150016050</v>
      </c>
      <c r="E1223" s="49" t="s">
        <v>706</v>
      </c>
      <c r="F1223" s="49">
        <v>503</v>
      </c>
      <c r="G1223" s="17">
        <v>42377</v>
      </c>
      <c r="H1223" s="49" t="s">
        <v>730</v>
      </c>
      <c r="I1223" s="49" t="s">
        <v>24</v>
      </c>
      <c r="J1223" s="16" t="s">
        <v>780</v>
      </c>
      <c r="K1223" s="49" t="s">
        <v>38</v>
      </c>
      <c r="L1223" s="18">
        <f t="shared" si="12"/>
        <v>23976.0052</v>
      </c>
      <c r="M1223" s="56">
        <v>4426.3</v>
      </c>
      <c r="N1223" s="14"/>
    </row>
    <row r="1224" spans="1:14" s="15" customFormat="1" ht="38.25" x14ac:dyDescent="0.2">
      <c r="A1224" s="49" t="s">
        <v>704</v>
      </c>
      <c r="B1224" s="49" t="s">
        <v>710</v>
      </c>
      <c r="C1224" s="49" t="s">
        <v>853</v>
      </c>
      <c r="D1224" s="49">
        <v>5150016051</v>
      </c>
      <c r="E1224" s="49" t="s">
        <v>706</v>
      </c>
      <c r="F1224" s="49">
        <v>503</v>
      </c>
      <c r="G1224" s="17">
        <v>42377</v>
      </c>
      <c r="H1224" s="49" t="s">
        <v>730</v>
      </c>
      <c r="I1224" s="49" t="s">
        <v>24</v>
      </c>
      <c r="J1224" s="16" t="s">
        <v>781</v>
      </c>
      <c r="K1224" s="49" t="s">
        <v>38</v>
      </c>
      <c r="L1224" s="18">
        <f t="shared" si="12"/>
        <v>23976.0052</v>
      </c>
      <c r="M1224" s="56">
        <v>4426.3</v>
      </c>
      <c r="N1224" s="14"/>
    </row>
    <row r="1225" spans="1:14" s="15" customFormat="1" ht="38.25" x14ac:dyDescent="0.2">
      <c r="A1225" s="49" t="s">
        <v>704</v>
      </c>
      <c r="B1225" s="49" t="s">
        <v>710</v>
      </c>
      <c r="C1225" s="49" t="s">
        <v>853</v>
      </c>
      <c r="D1225" s="49">
        <v>5150016052</v>
      </c>
      <c r="E1225" s="49" t="s">
        <v>706</v>
      </c>
      <c r="F1225" s="49">
        <v>503</v>
      </c>
      <c r="G1225" s="17">
        <v>42377</v>
      </c>
      <c r="H1225" s="49" t="s">
        <v>730</v>
      </c>
      <c r="I1225" s="49" t="s">
        <v>24</v>
      </c>
      <c r="J1225" s="16" t="s">
        <v>782</v>
      </c>
      <c r="K1225" s="49" t="s">
        <v>38</v>
      </c>
      <c r="L1225" s="18">
        <f t="shared" si="12"/>
        <v>23976.0052</v>
      </c>
      <c r="M1225" s="56">
        <v>4426.3</v>
      </c>
      <c r="N1225" s="14"/>
    </row>
    <row r="1226" spans="1:14" s="15" customFormat="1" ht="38.25" x14ac:dyDescent="0.2">
      <c r="A1226" s="49" t="s">
        <v>704</v>
      </c>
      <c r="B1226" s="49" t="s">
        <v>710</v>
      </c>
      <c r="C1226" s="49" t="s">
        <v>853</v>
      </c>
      <c r="D1226" s="49">
        <v>5150016053</v>
      </c>
      <c r="E1226" s="49" t="s">
        <v>706</v>
      </c>
      <c r="F1226" s="49">
        <v>503</v>
      </c>
      <c r="G1226" s="17">
        <v>42377</v>
      </c>
      <c r="H1226" s="49" t="s">
        <v>730</v>
      </c>
      <c r="I1226" s="49" t="s">
        <v>24</v>
      </c>
      <c r="J1226" s="16" t="s">
        <v>783</v>
      </c>
      <c r="K1226" s="49" t="s">
        <v>38</v>
      </c>
      <c r="L1226" s="18">
        <f t="shared" si="12"/>
        <v>23976.0052</v>
      </c>
      <c r="M1226" s="56">
        <v>4426.3</v>
      </c>
      <c r="N1226" s="14"/>
    </row>
    <row r="1227" spans="1:14" s="15" customFormat="1" ht="38.25" x14ac:dyDescent="0.2">
      <c r="A1227" s="49" t="s">
        <v>704</v>
      </c>
      <c r="B1227" s="49" t="s">
        <v>710</v>
      </c>
      <c r="C1227" s="49" t="s">
        <v>853</v>
      </c>
      <c r="D1227" s="49">
        <v>5150016054</v>
      </c>
      <c r="E1227" s="49" t="s">
        <v>706</v>
      </c>
      <c r="F1227" s="49">
        <v>503</v>
      </c>
      <c r="G1227" s="17">
        <v>42377</v>
      </c>
      <c r="H1227" s="49" t="s">
        <v>730</v>
      </c>
      <c r="I1227" s="49" t="s">
        <v>24</v>
      </c>
      <c r="J1227" s="16" t="s">
        <v>784</v>
      </c>
      <c r="K1227" s="49" t="s">
        <v>38</v>
      </c>
      <c r="L1227" s="18">
        <f t="shared" si="12"/>
        <v>23976.0052</v>
      </c>
      <c r="M1227" s="56">
        <v>4426.3</v>
      </c>
      <c r="N1227" s="14"/>
    </row>
    <row r="1228" spans="1:14" s="15" customFormat="1" ht="38.25" x14ac:dyDescent="0.2">
      <c r="A1228" s="49" t="s">
        <v>704</v>
      </c>
      <c r="B1228" s="49" t="s">
        <v>710</v>
      </c>
      <c r="C1228" s="49" t="s">
        <v>853</v>
      </c>
      <c r="D1228" s="49">
        <v>5150016055</v>
      </c>
      <c r="E1228" s="49" t="s">
        <v>706</v>
      </c>
      <c r="F1228" s="49">
        <v>503</v>
      </c>
      <c r="G1228" s="17">
        <v>42377</v>
      </c>
      <c r="H1228" s="49" t="s">
        <v>730</v>
      </c>
      <c r="I1228" s="49" t="s">
        <v>24</v>
      </c>
      <c r="J1228" s="16" t="s">
        <v>785</v>
      </c>
      <c r="K1228" s="49" t="s">
        <v>38</v>
      </c>
      <c r="L1228" s="18">
        <f t="shared" si="12"/>
        <v>23976.0052</v>
      </c>
      <c r="M1228" s="56">
        <v>4426.3</v>
      </c>
      <c r="N1228" s="14"/>
    </row>
    <row r="1229" spans="1:14" s="15" customFormat="1" ht="38.25" x14ac:dyDescent="0.2">
      <c r="A1229" s="49" t="s">
        <v>704</v>
      </c>
      <c r="B1229" s="49" t="s">
        <v>710</v>
      </c>
      <c r="C1229" s="49" t="s">
        <v>853</v>
      </c>
      <c r="D1229" s="49">
        <v>5150016056</v>
      </c>
      <c r="E1229" s="49" t="s">
        <v>706</v>
      </c>
      <c r="F1229" s="49">
        <v>503</v>
      </c>
      <c r="G1229" s="17">
        <v>42377</v>
      </c>
      <c r="H1229" s="49" t="s">
        <v>730</v>
      </c>
      <c r="I1229" s="49" t="s">
        <v>24</v>
      </c>
      <c r="J1229" s="16" t="s">
        <v>786</v>
      </c>
      <c r="K1229" s="49" t="s">
        <v>38</v>
      </c>
      <c r="L1229" s="18">
        <f t="shared" si="12"/>
        <v>23976.0052</v>
      </c>
      <c r="M1229" s="56">
        <v>4426.3</v>
      </c>
      <c r="N1229" s="14"/>
    </row>
    <row r="1230" spans="1:14" s="15" customFormat="1" ht="38.25" x14ac:dyDescent="0.2">
      <c r="A1230" s="49" t="s">
        <v>704</v>
      </c>
      <c r="B1230" s="49" t="s">
        <v>710</v>
      </c>
      <c r="C1230" s="49" t="s">
        <v>853</v>
      </c>
      <c r="D1230" s="49">
        <v>5150016057</v>
      </c>
      <c r="E1230" s="49" t="s">
        <v>706</v>
      </c>
      <c r="F1230" s="49">
        <v>503</v>
      </c>
      <c r="G1230" s="17">
        <v>42377</v>
      </c>
      <c r="H1230" s="49" t="s">
        <v>730</v>
      </c>
      <c r="I1230" s="49" t="s">
        <v>24</v>
      </c>
      <c r="J1230" s="16" t="s">
        <v>787</v>
      </c>
      <c r="K1230" s="49" t="s">
        <v>38</v>
      </c>
      <c r="L1230" s="18">
        <f t="shared" si="12"/>
        <v>23976.0052</v>
      </c>
      <c r="M1230" s="56">
        <v>4426.3</v>
      </c>
      <c r="N1230" s="14"/>
    </row>
    <row r="1231" spans="1:14" s="15" customFormat="1" ht="38.25" x14ac:dyDescent="0.2">
      <c r="A1231" s="49" t="s">
        <v>704</v>
      </c>
      <c r="B1231" s="49" t="s">
        <v>710</v>
      </c>
      <c r="C1231" s="49" t="s">
        <v>853</v>
      </c>
      <c r="D1231" s="49">
        <v>5150016058</v>
      </c>
      <c r="E1231" s="49" t="s">
        <v>706</v>
      </c>
      <c r="F1231" s="49">
        <v>503</v>
      </c>
      <c r="G1231" s="17">
        <v>42377</v>
      </c>
      <c r="H1231" s="49" t="s">
        <v>730</v>
      </c>
      <c r="I1231" s="49" t="s">
        <v>24</v>
      </c>
      <c r="J1231" s="16" t="s">
        <v>788</v>
      </c>
      <c r="K1231" s="49" t="s">
        <v>38</v>
      </c>
      <c r="L1231" s="18">
        <f t="shared" si="12"/>
        <v>23976.0052</v>
      </c>
      <c r="M1231" s="56">
        <v>4426.3</v>
      </c>
      <c r="N1231" s="14"/>
    </row>
    <row r="1232" spans="1:14" s="15" customFormat="1" ht="38.25" x14ac:dyDescent="0.2">
      <c r="A1232" s="49" t="s">
        <v>704</v>
      </c>
      <c r="B1232" s="49" t="s">
        <v>710</v>
      </c>
      <c r="C1232" s="49" t="s">
        <v>853</v>
      </c>
      <c r="D1232" s="49">
        <v>5150016059</v>
      </c>
      <c r="E1232" s="49" t="s">
        <v>706</v>
      </c>
      <c r="F1232" s="49">
        <v>503</v>
      </c>
      <c r="G1232" s="17">
        <v>42377</v>
      </c>
      <c r="H1232" s="49" t="s">
        <v>730</v>
      </c>
      <c r="I1232" s="49" t="s">
        <v>24</v>
      </c>
      <c r="J1232" s="16" t="s">
        <v>789</v>
      </c>
      <c r="K1232" s="49" t="s">
        <v>38</v>
      </c>
      <c r="L1232" s="18">
        <f t="shared" si="12"/>
        <v>23976.0052</v>
      </c>
      <c r="M1232" s="56">
        <v>4426.3</v>
      </c>
      <c r="N1232" s="14"/>
    </row>
    <row r="1233" spans="1:14" s="15" customFormat="1" ht="38.25" x14ac:dyDescent="0.2">
      <c r="A1233" s="49" t="s">
        <v>704</v>
      </c>
      <c r="B1233" s="49" t="s">
        <v>710</v>
      </c>
      <c r="C1233" s="49" t="s">
        <v>853</v>
      </c>
      <c r="D1233" s="49">
        <v>5150016060</v>
      </c>
      <c r="E1233" s="49" t="s">
        <v>706</v>
      </c>
      <c r="F1233" s="49">
        <v>503</v>
      </c>
      <c r="G1233" s="17">
        <v>42377</v>
      </c>
      <c r="H1233" s="49" t="s">
        <v>730</v>
      </c>
      <c r="I1233" s="49" t="s">
        <v>24</v>
      </c>
      <c r="J1233" s="16" t="s">
        <v>790</v>
      </c>
      <c r="K1233" s="49" t="s">
        <v>38</v>
      </c>
      <c r="L1233" s="18">
        <f t="shared" si="12"/>
        <v>23976.0052</v>
      </c>
      <c r="M1233" s="56">
        <v>4426.3</v>
      </c>
      <c r="N1233" s="14"/>
    </row>
    <row r="1234" spans="1:14" s="15" customFormat="1" ht="38.25" x14ac:dyDescent="0.2">
      <c r="A1234" s="49" t="s">
        <v>704</v>
      </c>
      <c r="B1234" s="49" t="s">
        <v>710</v>
      </c>
      <c r="C1234" s="49" t="s">
        <v>853</v>
      </c>
      <c r="D1234" s="49">
        <v>5150016061</v>
      </c>
      <c r="E1234" s="49" t="s">
        <v>706</v>
      </c>
      <c r="F1234" s="49">
        <v>503</v>
      </c>
      <c r="G1234" s="17">
        <v>42377</v>
      </c>
      <c r="H1234" s="49" t="s">
        <v>730</v>
      </c>
      <c r="I1234" s="49" t="s">
        <v>24</v>
      </c>
      <c r="J1234" s="16" t="s">
        <v>791</v>
      </c>
      <c r="K1234" s="49" t="s">
        <v>38</v>
      </c>
      <c r="L1234" s="18">
        <f t="shared" si="12"/>
        <v>23976.0052</v>
      </c>
      <c r="M1234" s="56">
        <v>4426.3</v>
      </c>
      <c r="N1234" s="14"/>
    </row>
    <row r="1235" spans="1:14" s="15" customFormat="1" ht="38.25" x14ac:dyDescent="0.2">
      <c r="A1235" s="49" t="s">
        <v>704</v>
      </c>
      <c r="B1235" s="49" t="s">
        <v>710</v>
      </c>
      <c r="C1235" s="49" t="s">
        <v>853</v>
      </c>
      <c r="D1235" s="49">
        <v>5150016062</v>
      </c>
      <c r="E1235" s="49" t="s">
        <v>706</v>
      </c>
      <c r="F1235" s="49">
        <v>503</v>
      </c>
      <c r="G1235" s="17">
        <v>42377</v>
      </c>
      <c r="H1235" s="49" t="s">
        <v>730</v>
      </c>
      <c r="I1235" s="49" t="s">
        <v>24</v>
      </c>
      <c r="J1235" s="16" t="s">
        <v>792</v>
      </c>
      <c r="K1235" s="49" t="s">
        <v>38</v>
      </c>
      <c r="L1235" s="18">
        <f t="shared" si="12"/>
        <v>23976.0052</v>
      </c>
      <c r="M1235" s="56">
        <v>4426.3</v>
      </c>
      <c r="N1235" s="14"/>
    </row>
    <row r="1236" spans="1:14" s="15" customFormat="1" ht="38.25" x14ac:dyDescent="0.2">
      <c r="A1236" s="49" t="s">
        <v>704</v>
      </c>
      <c r="B1236" s="49" t="s">
        <v>710</v>
      </c>
      <c r="C1236" s="49" t="s">
        <v>853</v>
      </c>
      <c r="D1236" s="49">
        <v>5150016063</v>
      </c>
      <c r="E1236" s="49" t="s">
        <v>706</v>
      </c>
      <c r="F1236" s="49">
        <v>503</v>
      </c>
      <c r="G1236" s="17">
        <v>42377</v>
      </c>
      <c r="H1236" s="49" t="s">
        <v>730</v>
      </c>
      <c r="I1236" s="49" t="s">
        <v>24</v>
      </c>
      <c r="J1236" s="16" t="s">
        <v>793</v>
      </c>
      <c r="K1236" s="49" t="s">
        <v>38</v>
      </c>
      <c r="L1236" s="18">
        <f t="shared" si="12"/>
        <v>23976.0052</v>
      </c>
      <c r="M1236" s="56">
        <v>4426.3</v>
      </c>
      <c r="N1236" s="14"/>
    </row>
    <row r="1237" spans="1:14" s="15" customFormat="1" ht="38.25" x14ac:dyDescent="0.2">
      <c r="A1237" s="49" t="s">
        <v>704</v>
      </c>
      <c r="B1237" s="49" t="s">
        <v>710</v>
      </c>
      <c r="C1237" s="49" t="s">
        <v>853</v>
      </c>
      <c r="D1237" s="49">
        <v>5150016064</v>
      </c>
      <c r="E1237" s="49" t="s">
        <v>706</v>
      </c>
      <c r="F1237" s="49">
        <v>503</v>
      </c>
      <c r="G1237" s="17">
        <v>42377</v>
      </c>
      <c r="H1237" s="49" t="s">
        <v>730</v>
      </c>
      <c r="I1237" s="49" t="s">
        <v>24</v>
      </c>
      <c r="J1237" s="16" t="s">
        <v>794</v>
      </c>
      <c r="K1237" s="49" t="s">
        <v>38</v>
      </c>
      <c r="L1237" s="18">
        <f t="shared" si="12"/>
        <v>23976.0052</v>
      </c>
      <c r="M1237" s="56">
        <v>4426.3</v>
      </c>
      <c r="N1237" s="14"/>
    </row>
    <row r="1238" spans="1:14" s="15" customFormat="1" ht="38.25" x14ac:dyDescent="0.2">
      <c r="A1238" s="49" t="s">
        <v>704</v>
      </c>
      <c r="B1238" s="49" t="s">
        <v>710</v>
      </c>
      <c r="C1238" s="49" t="s">
        <v>853</v>
      </c>
      <c r="D1238" s="49">
        <v>5150016065</v>
      </c>
      <c r="E1238" s="49" t="s">
        <v>706</v>
      </c>
      <c r="F1238" s="49">
        <v>503</v>
      </c>
      <c r="G1238" s="17">
        <v>42377</v>
      </c>
      <c r="H1238" s="49" t="s">
        <v>730</v>
      </c>
      <c r="I1238" s="49" t="s">
        <v>24</v>
      </c>
      <c r="J1238" s="16" t="s">
        <v>795</v>
      </c>
      <c r="K1238" s="49" t="s">
        <v>38</v>
      </c>
      <c r="L1238" s="18">
        <f t="shared" si="12"/>
        <v>23976.0052</v>
      </c>
      <c r="M1238" s="56">
        <v>4426.3</v>
      </c>
      <c r="N1238" s="14"/>
    </row>
    <row r="1239" spans="1:14" s="15" customFormat="1" ht="38.25" x14ac:dyDescent="0.2">
      <c r="A1239" s="49" t="s">
        <v>704</v>
      </c>
      <c r="B1239" s="49" t="s">
        <v>710</v>
      </c>
      <c r="C1239" s="49" t="s">
        <v>853</v>
      </c>
      <c r="D1239" s="49">
        <v>5150016066</v>
      </c>
      <c r="E1239" s="49" t="s">
        <v>706</v>
      </c>
      <c r="F1239" s="49">
        <v>503</v>
      </c>
      <c r="G1239" s="17">
        <v>42377</v>
      </c>
      <c r="H1239" s="49" t="s">
        <v>730</v>
      </c>
      <c r="I1239" s="49" t="s">
        <v>24</v>
      </c>
      <c r="J1239" s="16" t="s">
        <v>796</v>
      </c>
      <c r="K1239" s="49" t="s">
        <v>38</v>
      </c>
      <c r="L1239" s="18">
        <f t="shared" ref="L1239:L1253" si="13">20668.97*1.16</f>
        <v>23976.0052</v>
      </c>
      <c r="M1239" s="56">
        <v>4426.3</v>
      </c>
      <c r="N1239" s="14"/>
    </row>
    <row r="1240" spans="1:14" s="15" customFormat="1" ht="38.25" x14ac:dyDescent="0.2">
      <c r="A1240" s="49" t="s">
        <v>704</v>
      </c>
      <c r="B1240" s="49" t="s">
        <v>710</v>
      </c>
      <c r="C1240" s="49" t="s">
        <v>853</v>
      </c>
      <c r="D1240" s="49">
        <v>5150016067</v>
      </c>
      <c r="E1240" s="49" t="s">
        <v>706</v>
      </c>
      <c r="F1240" s="49">
        <v>503</v>
      </c>
      <c r="G1240" s="17">
        <v>42377</v>
      </c>
      <c r="H1240" s="49" t="s">
        <v>730</v>
      </c>
      <c r="I1240" s="49" t="s">
        <v>24</v>
      </c>
      <c r="J1240" s="16" t="s">
        <v>797</v>
      </c>
      <c r="K1240" s="49" t="s">
        <v>38</v>
      </c>
      <c r="L1240" s="18">
        <f t="shared" si="13"/>
        <v>23976.0052</v>
      </c>
      <c r="M1240" s="56">
        <v>4426.3</v>
      </c>
      <c r="N1240" s="14"/>
    </row>
    <row r="1241" spans="1:14" s="15" customFormat="1" ht="38.25" x14ac:dyDescent="0.2">
      <c r="A1241" s="49" t="s">
        <v>704</v>
      </c>
      <c r="B1241" s="49" t="s">
        <v>710</v>
      </c>
      <c r="C1241" s="49" t="s">
        <v>853</v>
      </c>
      <c r="D1241" s="49">
        <v>5150016068</v>
      </c>
      <c r="E1241" s="49" t="s">
        <v>706</v>
      </c>
      <c r="F1241" s="49">
        <v>503</v>
      </c>
      <c r="G1241" s="17">
        <v>42377</v>
      </c>
      <c r="H1241" s="49" t="s">
        <v>730</v>
      </c>
      <c r="I1241" s="49" t="s">
        <v>24</v>
      </c>
      <c r="J1241" s="16" t="s">
        <v>798</v>
      </c>
      <c r="K1241" s="49" t="s">
        <v>38</v>
      </c>
      <c r="L1241" s="18">
        <f t="shared" si="13"/>
        <v>23976.0052</v>
      </c>
      <c r="M1241" s="56">
        <v>4426.3</v>
      </c>
      <c r="N1241" s="14"/>
    </row>
    <row r="1242" spans="1:14" s="15" customFormat="1" ht="38.25" x14ac:dyDescent="0.2">
      <c r="A1242" s="49" t="s">
        <v>704</v>
      </c>
      <c r="B1242" s="49" t="s">
        <v>710</v>
      </c>
      <c r="C1242" s="49" t="s">
        <v>853</v>
      </c>
      <c r="D1242" s="49">
        <v>5150016069</v>
      </c>
      <c r="E1242" s="49" t="s">
        <v>706</v>
      </c>
      <c r="F1242" s="49">
        <v>503</v>
      </c>
      <c r="G1242" s="17">
        <v>42377</v>
      </c>
      <c r="H1242" s="49" t="s">
        <v>730</v>
      </c>
      <c r="I1242" s="49" t="s">
        <v>24</v>
      </c>
      <c r="J1242" s="16" t="s">
        <v>799</v>
      </c>
      <c r="K1242" s="49" t="s">
        <v>38</v>
      </c>
      <c r="L1242" s="18">
        <f t="shared" si="13"/>
        <v>23976.0052</v>
      </c>
      <c r="M1242" s="56">
        <v>4426.3</v>
      </c>
      <c r="N1242" s="14"/>
    </row>
    <row r="1243" spans="1:14" s="15" customFormat="1" ht="38.25" x14ac:dyDescent="0.2">
      <c r="A1243" s="49" t="s">
        <v>704</v>
      </c>
      <c r="B1243" s="49" t="s">
        <v>710</v>
      </c>
      <c r="C1243" s="49" t="s">
        <v>853</v>
      </c>
      <c r="D1243" s="49">
        <v>5150016070</v>
      </c>
      <c r="E1243" s="49" t="s">
        <v>706</v>
      </c>
      <c r="F1243" s="49">
        <v>503</v>
      </c>
      <c r="G1243" s="17">
        <v>42377</v>
      </c>
      <c r="H1243" s="49" t="s">
        <v>730</v>
      </c>
      <c r="I1243" s="49" t="s">
        <v>24</v>
      </c>
      <c r="J1243" s="16" t="s">
        <v>800</v>
      </c>
      <c r="K1243" s="49" t="s">
        <v>38</v>
      </c>
      <c r="L1243" s="18">
        <f t="shared" si="13"/>
        <v>23976.0052</v>
      </c>
      <c r="M1243" s="56">
        <v>4426.3</v>
      </c>
      <c r="N1243" s="14"/>
    </row>
    <row r="1244" spans="1:14" s="15" customFormat="1" ht="38.25" x14ac:dyDescent="0.2">
      <c r="A1244" s="49" t="s">
        <v>704</v>
      </c>
      <c r="B1244" s="49" t="s">
        <v>710</v>
      </c>
      <c r="C1244" s="49" t="s">
        <v>853</v>
      </c>
      <c r="D1244" s="49">
        <v>5150016071</v>
      </c>
      <c r="E1244" s="49" t="s">
        <v>706</v>
      </c>
      <c r="F1244" s="49">
        <v>503</v>
      </c>
      <c r="G1244" s="17">
        <v>42377</v>
      </c>
      <c r="H1244" s="49" t="s">
        <v>730</v>
      </c>
      <c r="I1244" s="49" t="s">
        <v>24</v>
      </c>
      <c r="J1244" s="16" t="s">
        <v>801</v>
      </c>
      <c r="K1244" s="49" t="s">
        <v>38</v>
      </c>
      <c r="L1244" s="18">
        <f t="shared" si="13"/>
        <v>23976.0052</v>
      </c>
      <c r="M1244" s="56">
        <v>4426.3</v>
      </c>
      <c r="N1244" s="14"/>
    </row>
    <row r="1245" spans="1:14" s="15" customFormat="1" ht="38.25" x14ac:dyDescent="0.2">
      <c r="A1245" s="49" t="s">
        <v>704</v>
      </c>
      <c r="B1245" s="49" t="s">
        <v>710</v>
      </c>
      <c r="C1245" s="49" t="s">
        <v>853</v>
      </c>
      <c r="D1245" s="49">
        <v>5150016072</v>
      </c>
      <c r="E1245" s="49" t="s">
        <v>706</v>
      </c>
      <c r="F1245" s="49">
        <v>503</v>
      </c>
      <c r="G1245" s="17">
        <v>42377</v>
      </c>
      <c r="H1245" s="49" t="s">
        <v>730</v>
      </c>
      <c r="I1245" s="49" t="s">
        <v>24</v>
      </c>
      <c r="J1245" s="16" t="s">
        <v>802</v>
      </c>
      <c r="K1245" s="49" t="s">
        <v>38</v>
      </c>
      <c r="L1245" s="18">
        <f t="shared" si="13"/>
        <v>23976.0052</v>
      </c>
      <c r="M1245" s="56">
        <v>4426.3</v>
      </c>
      <c r="N1245" s="14"/>
    </row>
    <row r="1246" spans="1:14" s="15" customFormat="1" ht="38.25" x14ac:dyDescent="0.2">
      <c r="A1246" s="49" t="s">
        <v>704</v>
      </c>
      <c r="B1246" s="49" t="s">
        <v>710</v>
      </c>
      <c r="C1246" s="49" t="s">
        <v>853</v>
      </c>
      <c r="D1246" s="49">
        <v>5150016073</v>
      </c>
      <c r="E1246" s="49" t="s">
        <v>706</v>
      </c>
      <c r="F1246" s="49">
        <v>503</v>
      </c>
      <c r="G1246" s="17">
        <v>42377</v>
      </c>
      <c r="H1246" s="49" t="s">
        <v>730</v>
      </c>
      <c r="I1246" s="49" t="s">
        <v>24</v>
      </c>
      <c r="J1246" s="16" t="s">
        <v>803</v>
      </c>
      <c r="K1246" s="49" t="s">
        <v>38</v>
      </c>
      <c r="L1246" s="18">
        <f t="shared" si="13"/>
        <v>23976.0052</v>
      </c>
      <c r="M1246" s="56">
        <v>4426.3</v>
      </c>
      <c r="N1246" s="14"/>
    </row>
    <row r="1247" spans="1:14" s="15" customFormat="1" ht="38.25" x14ac:dyDescent="0.2">
      <c r="A1247" s="49" t="s">
        <v>704</v>
      </c>
      <c r="B1247" s="49" t="s">
        <v>710</v>
      </c>
      <c r="C1247" s="49" t="s">
        <v>853</v>
      </c>
      <c r="D1247" s="49">
        <v>5150016074</v>
      </c>
      <c r="E1247" s="49" t="s">
        <v>706</v>
      </c>
      <c r="F1247" s="49">
        <v>503</v>
      </c>
      <c r="G1247" s="17">
        <v>42377</v>
      </c>
      <c r="H1247" s="49" t="s">
        <v>730</v>
      </c>
      <c r="I1247" s="49" t="s">
        <v>24</v>
      </c>
      <c r="J1247" s="16" t="s">
        <v>804</v>
      </c>
      <c r="K1247" s="49" t="s">
        <v>38</v>
      </c>
      <c r="L1247" s="18">
        <f t="shared" si="13"/>
        <v>23976.0052</v>
      </c>
      <c r="M1247" s="56">
        <v>4426.3</v>
      </c>
      <c r="N1247" s="14"/>
    </row>
    <row r="1248" spans="1:14" s="15" customFormat="1" ht="38.25" x14ac:dyDescent="0.2">
      <c r="A1248" s="49" t="s">
        <v>704</v>
      </c>
      <c r="B1248" s="49" t="s">
        <v>710</v>
      </c>
      <c r="C1248" s="49" t="s">
        <v>853</v>
      </c>
      <c r="D1248" s="49">
        <v>5150016075</v>
      </c>
      <c r="E1248" s="49" t="s">
        <v>706</v>
      </c>
      <c r="F1248" s="49">
        <v>503</v>
      </c>
      <c r="G1248" s="17">
        <v>42377</v>
      </c>
      <c r="H1248" s="49" t="s">
        <v>730</v>
      </c>
      <c r="I1248" s="49" t="s">
        <v>24</v>
      </c>
      <c r="J1248" s="16" t="s">
        <v>805</v>
      </c>
      <c r="K1248" s="49" t="s">
        <v>38</v>
      </c>
      <c r="L1248" s="18">
        <f t="shared" si="13"/>
        <v>23976.0052</v>
      </c>
      <c r="M1248" s="56">
        <v>4426.3</v>
      </c>
      <c r="N1248" s="14"/>
    </row>
    <row r="1249" spans="1:14" s="15" customFormat="1" ht="38.25" x14ac:dyDescent="0.2">
      <c r="A1249" s="49" t="s">
        <v>704</v>
      </c>
      <c r="B1249" s="49" t="s">
        <v>710</v>
      </c>
      <c r="C1249" s="49" t="s">
        <v>853</v>
      </c>
      <c r="D1249" s="49">
        <v>5150016076</v>
      </c>
      <c r="E1249" s="49" t="s">
        <v>706</v>
      </c>
      <c r="F1249" s="49">
        <v>503</v>
      </c>
      <c r="G1249" s="17">
        <v>42377</v>
      </c>
      <c r="H1249" s="49" t="s">
        <v>730</v>
      </c>
      <c r="I1249" s="49" t="s">
        <v>24</v>
      </c>
      <c r="J1249" s="16" t="s">
        <v>806</v>
      </c>
      <c r="K1249" s="49" t="s">
        <v>38</v>
      </c>
      <c r="L1249" s="18">
        <f t="shared" si="13"/>
        <v>23976.0052</v>
      </c>
      <c r="M1249" s="56">
        <v>4426.3</v>
      </c>
      <c r="N1249" s="14"/>
    </row>
    <row r="1250" spans="1:14" s="15" customFormat="1" ht="38.25" x14ac:dyDescent="0.2">
      <c r="A1250" s="49" t="s">
        <v>704</v>
      </c>
      <c r="B1250" s="49" t="s">
        <v>710</v>
      </c>
      <c r="C1250" s="49" t="s">
        <v>853</v>
      </c>
      <c r="D1250" s="49">
        <v>5150016077</v>
      </c>
      <c r="E1250" s="49" t="s">
        <v>706</v>
      </c>
      <c r="F1250" s="49">
        <v>503</v>
      </c>
      <c r="G1250" s="17">
        <v>42377</v>
      </c>
      <c r="H1250" s="49" t="s">
        <v>730</v>
      </c>
      <c r="I1250" s="49" t="s">
        <v>24</v>
      </c>
      <c r="J1250" s="16" t="s">
        <v>807</v>
      </c>
      <c r="K1250" s="49" t="s">
        <v>38</v>
      </c>
      <c r="L1250" s="18">
        <f t="shared" si="13"/>
        <v>23976.0052</v>
      </c>
      <c r="M1250" s="56">
        <v>4426.3</v>
      </c>
      <c r="N1250" s="14"/>
    </row>
    <row r="1251" spans="1:14" s="15" customFormat="1" ht="38.25" x14ac:dyDescent="0.2">
      <c r="A1251" s="49" t="s">
        <v>704</v>
      </c>
      <c r="B1251" s="49" t="s">
        <v>710</v>
      </c>
      <c r="C1251" s="49" t="s">
        <v>853</v>
      </c>
      <c r="D1251" s="49">
        <v>5150016078</v>
      </c>
      <c r="E1251" s="49" t="s">
        <v>706</v>
      </c>
      <c r="F1251" s="49">
        <v>503</v>
      </c>
      <c r="G1251" s="17">
        <v>42377</v>
      </c>
      <c r="H1251" s="49" t="s">
        <v>730</v>
      </c>
      <c r="I1251" s="49" t="s">
        <v>24</v>
      </c>
      <c r="J1251" s="16" t="s">
        <v>808</v>
      </c>
      <c r="K1251" s="49" t="s">
        <v>38</v>
      </c>
      <c r="L1251" s="18">
        <f t="shared" si="13"/>
        <v>23976.0052</v>
      </c>
      <c r="M1251" s="56">
        <v>4426.3</v>
      </c>
      <c r="N1251" s="14"/>
    </row>
    <row r="1252" spans="1:14" s="15" customFormat="1" ht="38.25" x14ac:dyDescent="0.2">
      <c r="A1252" s="49" t="s">
        <v>704</v>
      </c>
      <c r="B1252" s="49" t="s">
        <v>710</v>
      </c>
      <c r="C1252" s="49" t="s">
        <v>853</v>
      </c>
      <c r="D1252" s="49">
        <v>5150016079</v>
      </c>
      <c r="E1252" s="49" t="s">
        <v>706</v>
      </c>
      <c r="F1252" s="49">
        <v>503</v>
      </c>
      <c r="G1252" s="17">
        <v>42377</v>
      </c>
      <c r="H1252" s="49" t="s">
        <v>730</v>
      </c>
      <c r="I1252" s="49" t="s">
        <v>24</v>
      </c>
      <c r="J1252" s="16" t="s">
        <v>809</v>
      </c>
      <c r="K1252" s="49" t="s">
        <v>38</v>
      </c>
      <c r="L1252" s="18">
        <f t="shared" si="13"/>
        <v>23976.0052</v>
      </c>
      <c r="M1252" s="56">
        <v>4426.3</v>
      </c>
      <c r="N1252" s="14"/>
    </row>
    <row r="1253" spans="1:14" s="15" customFormat="1" ht="38.25" x14ac:dyDescent="0.2">
      <c r="A1253" s="49" t="s">
        <v>704</v>
      </c>
      <c r="B1253" s="49" t="s">
        <v>710</v>
      </c>
      <c r="C1253" s="49" t="s">
        <v>853</v>
      </c>
      <c r="D1253" s="49">
        <v>5150016080</v>
      </c>
      <c r="E1253" s="49" t="s">
        <v>706</v>
      </c>
      <c r="F1253" s="49">
        <v>503</v>
      </c>
      <c r="G1253" s="17">
        <v>42377</v>
      </c>
      <c r="H1253" s="49" t="s">
        <v>730</v>
      </c>
      <c r="I1253" s="49" t="s">
        <v>24</v>
      </c>
      <c r="J1253" s="16" t="s">
        <v>810</v>
      </c>
      <c r="K1253" s="49" t="s">
        <v>38</v>
      </c>
      <c r="L1253" s="18">
        <f t="shared" si="13"/>
        <v>23976.0052</v>
      </c>
      <c r="M1253" s="56">
        <v>4426.3</v>
      </c>
      <c r="N1253" s="14"/>
    </row>
    <row r="1254" spans="1:14" s="15" customFormat="1" ht="38.25" x14ac:dyDescent="0.2">
      <c r="A1254" s="49" t="s">
        <v>704</v>
      </c>
      <c r="B1254" s="49" t="s">
        <v>710</v>
      </c>
      <c r="C1254" s="49" t="s">
        <v>854</v>
      </c>
      <c r="D1254" s="49">
        <v>5150018001</v>
      </c>
      <c r="E1254" s="49" t="s">
        <v>706</v>
      </c>
      <c r="F1254" s="49">
        <v>503</v>
      </c>
      <c r="G1254" s="17">
        <v>42377</v>
      </c>
      <c r="H1254" s="49" t="s">
        <v>811</v>
      </c>
      <c r="I1254" s="49" t="s">
        <v>812</v>
      </c>
      <c r="J1254" s="16" t="s">
        <v>813</v>
      </c>
      <c r="K1254" s="49" t="s">
        <v>38</v>
      </c>
      <c r="L1254" s="18">
        <f>21542.24*1.16</f>
        <v>24988.9984</v>
      </c>
      <c r="M1254" s="56">
        <v>4477.17</v>
      </c>
      <c r="N1254" s="14"/>
    </row>
    <row r="1255" spans="1:14" s="15" customFormat="1" ht="38.25" x14ac:dyDescent="0.2">
      <c r="A1255" s="49" t="s">
        <v>704</v>
      </c>
      <c r="B1255" s="49" t="s">
        <v>710</v>
      </c>
      <c r="C1255" s="49" t="s">
        <v>854</v>
      </c>
      <c r="D1255" s="49">
        <v>5150018002</v>
      </c>
      <c r="E1255" s="49" t="s">
        <v>706</v>
      </c>
      <c r="F1255" s="49">
        <v>503</v>
      </c>
      <c r="G1255" s="17">
        <v>42377</v>
      </c>
      <c r="H1255" s="49" t="s">
        <v>811</v>
      </c>
      <c r="I1255" s="49" t="s">
        <v>812</v>
      </c>
      <c r="J1255" s="16" t="s">
        <v>814</v>
      </c>
      <c r="K1255" s="49" t="s">
        <v>38</v>
      </c>
      <c r="L1255" s="18">
        <f t="shared" ref="L1255:L1293" si="14">21542.24*1.16</f>
        <v>24988.9984</v>
      </c>
      <c r="M1255" s="56">
        <v>4477.17</v>
      </c>
      <c r="N1255" s="14"/>
    </row>
    <row r="1256" spans="1:14" s="15" customFormat="1" ht="38.25" x14ac:dyDescent="0.2">
      <c r="A1256" s="49" t="s">
        <v>704</v>
      </c>
      <c r="B1256" s="49" t="s">
        <v>710</v>
      </c>
      <c r="C1256" s="49" t="s">
        <v>854</v>
      </c>
      <c r="D1256" s="49">
        <v>5150018003</v>
      </c>
      <c r="E1256" s="49" t="s">
        <v>706</v>
      </c>
      <c r="F1256" s="49">
        <v>503</v>
      </c>
      <c r="G1256" s="17">
        <v>42377</v>
      </c>
      <c r="H1256" s="49" t="s">
        <v>811</v>
      </c>
      <c r="I1256" s="49" t="s">
        <v>812</v>
      </c>
      <c r="J1256" s="16" t="s">
        <v>815</v>
      </c>
      <c r="K1256" s="49" t="s">
        <v>38</v>
      </c>
      <c r="L1256" s="18">
        <f t="shared" si="14"/>
        <v>24988.9984</v>
      </c>
      <c r="M1256" s="56">
        <v>4477.17</v>
      </c>
      <c r="N1256" s="14"/>
    </row>
    <row r="1257" spans="1:14" s="15" customFormat="1" ht="38.25" x14ac:dyDescent="0.2">
      <c r="A1257" s="49" t="s">
        <v>704</v>
      </c>
      <c r="B1257" s="49" t="s">
        <v>710</v>
      </c>
      <c r="C1257" s="49" t="s">
        <v>854</v>
      </c>
      <c r="D1257" s="49">
        <v>5150018004</v>
      </c>
      <c r="E1257" s="49" t="s">
        <v>706</v>
      </c>
      <c r="F1257" s="49">
        <v>503</v>
      </c>
      <c r="G1257" s="17">
        <v>42377</v>
      </c>
      <c r="H1257" s="49" t="s">
        <v>811</v>
      </c>
      <c r="I1257" s="49" t="s">
        <v>812</v>
      </c>
      <c r="J1257" s="16" t="s">
        <v>816</v>
      </c>
      <c r="K1257" s="49" t="s">
        <v>38</v>
      </c>
      <c r="L1257" s="18">
        <f t="shared" si="14"/>
        <v>24988.9984</v>
      </c>
      <c r="M1257" s="56">
        <v>4477.17</v>
      </c>
      <c r="N1257" s="14"/>
    </row>
    <row r="1258" spans="1:14" s="15" customFormat="1" ht="38.25" x14ac:dyDescent="0.2">
      <c r="A1258" s="49" t="s">
        <v>704</v>
      </c>
      <c r="B1258" s="49" t="s">
        <v>710</v>
      </c>
      <c r="C1258" s="49" t="s">
        <v>854</v>
      </c>
      <c r="D1258" s="49">
        <v>5150018005</v>
      </c>
      <c r="E1258" s="49" t="s">
        <v>706</v>
      </c>
      <c r="F1258" s="49">
        <v>503</v>
      </c>
      <c r="G1258" s="17">
        <v>42377</v>
      </c>
      <c r="H1258" s="49" t="s">
        <v>811</v>
      </c>
      <c r="I1258" s="49" t="s">
        <v>812</v>
      </c>
      <c r="J1258" s="16" t="s">
        <v>817</v>
      </c>
      <c r="K1258" s="49" t="s">
        <v>38</v>
      </c>
      <c r="L1258" s="18">
        <f t="shared" si="14"/>
        <v>24988.9984</v>
      </c>
      <c r="M1258" s="56">
        <v>4477.17</v>
      </c>
      <c r="N1258" s="14"/>
    </row>
    <row r="1259" spans="1:14" s="15" customFormat="1" ht="38.25" x14ac:dyDescent="0.2">
      <c r="A1259" s="49" t="s">
        <v>704</v>
      </c>
      <c r="B1259" s="49" t="s">
        <v>710</v>
      </c>
      <c r="C1259" s="49" t="s">
        <v>854</v>
      </c>
      <c r="D1259" s="49">
        <v>5150018006</v>
      </c>
      <c r="E1259" s="49" t="s">
        <v>706</v>
      </c>
      <c r="F1259" s="49">
        <v>503</v>
      </c>
      <c r="G1259" s="17">
        <v>42377</v>
      </c>
      <c r="H1259" s="49" t="s">
        <v>811</v>
      </c>
      <c r="I1259" s="49" t="s">
        <v>812</v>
      </c>
      <c r="J1259" s="16" t="s">
        <v>818</v>
      </c>
      <c r="K1259" s="49" t="s">
        <v>38</v>
      </c>
      <c r="L1259" s="18">
        <f t="shared" si="14"/>
        <v>24988.9984</v>
      </c>
      <c r="M1259" s="56">
        <v>4477.17</v>
      </c>
      <c r="N1259" s="14"/>
    </row>
    <row r="1260" spans="1:14" s="15" customFormat="1" ht="38.25" x14ac:dyDescent="0.2">
      <c r="A1260" s="49" t="s">
        <v>704</v>
      </c>
      <c r="B1260" s="49" t="s">
        <v>710</v>
      </c>
      <c r="C1260" s="49" t="s">
        <v>854</v>
      </c>
      <c r="D1260" s="49">
        <v>5150018007</v>
      </c>
      <c r="E1260" s="49" t="s">
        <v>706</v>
      </c>
      <c r="F1260" s="49">
        <v>503</v>
      </c>
      <c r="G1260" s="17">
        <v>42377</v>
      </c>
      <c r="H1260" s="49" t="s">
        <v>811</v>
      </c>
      <c r="I1260" s="49" t="s">
        <v>812</v>
      </c>
      <c r="J1260" s="16" t="s">
        <v>819</v>
      </c>
      <c r="K1260" s="49" t="s">
        <v>38</v>
      </c>
      <c r="L1260" s="18">
        <f t="shared" si="14"/>
        <v>24988.9984</v>
      </c>
      <c r="M1260" s="56">
        <v>4477.17</v>
      </c>
      <c r="N1260" s="14"/>
    </row>
    <row r="1261" spans="1:14" s="15" customFormat="1" ht="38.25" x14ac:dyDescent="0.2">
      <c r="A1261" s="49" t="s">
        <v>704</v>
      </c>
      <c r="B1261" s="49" t="s">
        <v>710</v>
      </c>
      <c r="C1261" s="49" t="s">
        <v>854</v>
      </c>
      <c r="D1261" s="49">
        <v>5150018008</v>
      </c>
      <c r="E1261" s="49" t="s">
        <v>706</v>
      </c>
      <c r="F1261" s="49">
        <v>503</v>
      </c>
      <c r="G1261" s="17">
        <v>42377</v>
      </c>
      <c r="H1261" s="49" t="s">
        <v>811</v>
      </c>
      <c r="I1261" s="49" t="s">
        <v>812</v>
      </c>
      <c r="J1261" s="16" t="s">
        <v>820</v>
      </c>
      <c r="K1261" s="49" t="s">
        <v>38</v>
      </c>
      <c r="L1261" s="18">
        <f t="shared" si="14"/>
        <v>24988.9984</v>
      </c>
      <c r="M1261" s="56">
        <v>4477.17</v>
      </c>
      <c r="N1261" s="14"/>
    </row>
    <row r="1262" spans="1:14" s="15" customFormat="1" ht="38.25" x14ac:dyDescent="0.2">
      <c r="A1262" s="49" t="s">
        <v>704</v>
      </c>
      <c r="B1262" s="49" t="s">
        <v>710</v>
      </c>
      <c r="C1262" s="49" t="s">
        <v>854</v>
      </c>
      <c r="D1262" s="49">
        <v>5150018009</v>
      </c>
      <c r="E1262" s="49" t="s">
        <v>706</v>
      </c>
      <c r="F1262" s="49">
        <v>503</v>
      </c>
      <c r="G1262" s="17">
        <v>42377</v>
      </c>
      <c r="H1262" s="49" t="s">
        <v>811</v>
      </c>
      <c r="I1262" s="49" t="s">
        <v>812</v>
      </c>
      <c r="J1262" s="16" t="s">
        <v>821</v>
      </c>
      <c r="K1262" s="49" t="s">
        <v>38</v>
      </c>
      <c r="L1262" s="18">
        <f t="shared" si="14"/>
        <v>24988.9984</v>
      </c>
      <c r="M1262" s="56">
        <v>4477.17</v>
      </c>
      <c r="N1262" s="14"/>
    </row>
    <row r="1263" spans="1:14" s="15" customFormat="1" ht="38.25" x14ac:dyDescent="0.2">
      <c r="A1263" s="49" t="s">
        <v>704</v>
      </c>
      <c r="B1263" s="49" t="s">
        <v>710</v>
      </c>
      <c r="C1263" s="49" t="s">
        <v>854</v>
      </c>
      <c r="D1263" s="49">
        <v>5150018010</v>
      </c>
      <c r="E1263" s="49" t="s">
        <v>706</v>
      </c>
      <c r="F1263" s="49">
        <v>503</v>
      </c>
      <c r="G1263" s="17">
        <v>42377</v>
      </c>
      <c r="H1263" s="49" t="s">
        <v>811</v>
      </c>
      <c r="I1263" s="49" t="s">
        <v>812</v>
      </c>
      <c r="J1263" s="16" t="s">
        <v>822</v>
      </c>
      <c r="K1263" s="49" t="s">
        <v>38</v>
      </c>
      <c r="L1263" s="18">
        <f t="shared" si="14"/>
        <v>24988.9984</v>
      </c>
      <c r="M1263" s="56">
        <v>4477.17</v>
      </c>
      <c r="N1263" s="14"/>
    </row>
    <row r="1264" spans="1:14" s="15" customFormat="1" ht="38.25" x14ac:dyDescent="0.2">
      <c r="A1264" s="49" t="s">
        <v>704</v>
      </c>
      <c r="B1264" s="49" t="s">
        <v>710</v>
      </c>
      <c r="C1264" s="49" t="s">
        <v>854</v>
      </c>
      <c r="D1264" s="49">
        <v>5150018011</v>
      </c>
      <c r="E1264" s="49" t="s">
        <v>706</v>
      </c>
      <c r="F1264" s="49">
        <v>503</v>
      </c>
      <c r="G1264" s="17">
        <v>42377</v>
      </c>
      <c r="H1264" s="49" t="s">
        <v>811</v>
      </c>
      <c r="I1264" s="49" t="s">
        <v>812</v>
      </c>
      <c r="J1264" s="16" t="s">
        <v>823</v>
      </c>
      <c r="K1264" s="49" t="s">
        <v>38</v>
      </c>
      <c r="L1264" s="18">
        <f t="shared" si="14"/>
        <v>24988.9984</v>
      </c>
      <c r="M1264" s="56">
        <v>4477.17</v>
      </c>
      <c r="N1264" s="14"/>
    </row>
    <row r="1265" spans="1:14" s="15" customFormat="1" ht="38.25" x14ac:dyDescent="0.2">
      <c r="A1265" s="49" t="s">
        <v>704</v>
      </c>
      <c r="B1265" s="49" t="s">
        <v>710</v>
      </c>
      <c r="C1265" s="49" t="s">
        <v>854</v>
      </c>
      <c r="D1265" s="49">
        <v>5150018012</v>
      </c>
      <c r="E1265" s="49" t="s">
        <v>706</v>
      </c>
      <c r="F1265" s="49">
        <v>503</v>
      </c>
      <c r="G1265" s="17">
        <v>42377</v>
      </c>
      <c r="H1265" s="49" t="s">
        <v>811</v>
      </c>
      <c r="I1265" s="49" t="s">
        <v>812</v>
      </c>
      <c r="J1265" s="16" t="s">
        <v>824</v>
      </c>
      <c r="K1265" s="49" t="s">
        <v>38</v>
      </c>
      <c r="L1265" s="18">
        <f t="shared" si="14"/>
        <v>24988.9984</v>
      </c>
      <c r="M1265" s="56">
        <v>4477.17</v>
      </c>
      <c r="N1265" s="14"/>
    </row>
    <row r="1266" spans="1:14" s="15" customFormat="1" ht="38.25" x14ac:dyDescent="0.2">
      <c r="A1266" s="49" t="s">
        <v>704</v>
      </c>
      <c r="B1266" s="49" t="s">
        <v>710</v>
      </c>
      <c r="C1266" s="49" t="s">
        <v>854</v>
      </c>
      <c r="D1266" s="49">
        <v>5150018013</v>
      </c>
      <c r="E1266" s="49" t="s">
        <v>706</v>
      </c>
      <c r="F1266" s="49">
        <v>503</v>
      </c>
      <c r="G1266" s="17">
        <v>42377</v>
      </c>
      <c r="H1266" s="49" t="s">
        <v>811</v>
      </c>
      <c r="I1266" s="49" t="s">
        <v>812</v>
      </c>
      <c r="J1266" s="16" t="s">
        <v>825</v>
      </c>
      <c r="K1266" s="49" t="s">
        <v>38</v>
      </c>
      <c r="L1266" s="18">
        <f t="shared" si="14"/>
        <v>24988.9984</v>
      </c>
      <c r="M1266" s="56">
        <v>4477.17</v>
      </c>
      <c r="N1266" s="14"/>
    </row>
    <row r="1267" spans="1:14" s="15" customFormat="1" ht="38.25" x14ac:dyDescent="0.2">
      <c r="A1267" s="49" t="s">
        <v>704</v>
      </c>
      <c r="B1267" s="49" t="s">
        <v>710</v>
      </c>
      <c r="C1267" s="49" t="s">
        <v>854</v>
      </c>
      <c r="D1267" s="49">
        <v>5150018014</v>
      </c>
      <c r="E1267" s="49" t="s">
        <v>706</v>
      </c>
      <c r="F1267" s="49">
        <v>503</v>
      </c>
      <c r="G1267" s="17">
        <v>42377</v>
      </c>
      <c r="H1267" s="49" t="s">
        <v>811</v>
      </c>
      <c r="I1267" s="49" t="s">
        <v>812</v>
      </c>
      <c r="J1267" s="16" t="s">
        <v>826</v>
      </c>
      <c r="K1267" s="49" t="s">
        <v>38</v>
      </c>
      <c r="L1267" s="18">
        <f t="shared" si="14"/>
        <v>24988.9984</v>
      </c>
      <c r="M1267" s="56">
        <v>4477.17</v>
      </c>
      <c r="N1267" s="14"/>
    </row>
    <row r="1268" spans="1:14" s="15" customFormat="1" ht="38.25" x14ac:dyDescent="0.2">
      <c r="A1268" s="49" t="s">
        <v>704</v>
      </c>
      <c r="B1268" s="49" t="s">
        <v>710</v>
      </c>
      <c r="C1268" s="49" t="s">
        <v>854</v>
      </c>
      <c r="D1268" s="49">
        <v>5150018015</v>
      </c>
      <c r="E1268" s="49" t="s">
        <v>706</v>
      </c>
      <c r="F1268" s="49">
        <v>503</v>
      </c>
      <c r="G1268" s="17">
        <v>42377</v>
      </c>
      <c r="H1268" s="49" t="s">
        <v>811</v>
      </c>
      <c r="I1268" s="49" t="s">
        <v>812</v>
      </c>
      <c r="J1268" s="16" t="s">
        <v>827</v>
      </c>
      <c r="K1268" s="49" t="s">
        <v>38</v>
      </c>
      <c r="L1268" s="18">
        <f t="shared" si="14"/>
        <v>24988.9984</v>
      </c>
      <c r="M1268" s="56">
        <v>4477.17</v>
      </c>
      <c r="N1268" s="14"/>
    </row>
    <row r="1269" spans="1:14" s="15" customFormat="1" ht="38.25" x14ac:dyDescent="0.2">
      <c r="A1269" s="49" t="s">
        <v>704</v>
      </c>
      <c r="B1269" s="49" t="s">
        <v>710</v>
      </c>
      <c r="C1269" s="49" t="s">
        <v>854</v>
      </c>
      <c r="D1269" s="49">
        <v>5150018016</v>
      </c>
      <c r="E1269" s="49" t="s">
        <v>706</v>
      </c>
      <c r="F1269" s="49">
        <v>503</v>
      </c>
      <c r="G1269" s="17">
        <v>42377</v>
      </c>
      <c r="H1269" s="49" t="s">
        <v>811</v>
      </c>
      <c r="I1269" s="49" t="s">
        <v>812</v>
      </c>
      <c r="J1269" s="16" t="s">
        <v>828</v>
      </c>
      <c r="K1269" s="49" t="s">
        <v>38</v>
      </c>
      <c r="L1269" s="18">
        <f t="shared" si="14"/>
        <v>24988.9984</v>
      </c>
      <c r="M1269" s="56">
        <v>4477.17</v>
      </c>
      <c r="N1269" s="14"/>
    </row>
    <row r="1270" spans="1:14" s="15" customFormat="1" ht="38.25" x14ac:dyDescent="0.2">
      <c r="A1270" s="49" t="s">
        <v>704</v>
      </c>
      <c r="B1270" s="49" t="s">
        <v>710</v>
      </c>
      <c r="C1270" s="49" t="s">
        <v>854</v>
      </c>
      <c r="D1270" s="49">
        <v>5150018017</v>
      </c>
      <c r="E1270" s="49" t="s">
        <v>706</v>
      </c>
      <c r="F1270" s="49">
        <v>503</v>
      </c>
      <c r="G1270" s="17">
        <v>42377</v>
      </c>
      <c r="H1270" s="49" t="s">
        <v>811</v>
      </c>
      <c r="I1270" s="49" t="s">
        <v>812</v>
      </c>
      <c r="J1270" s="16" t="s">
        <v>829</v>
      </c>
      <c r="K1270" s="49" t="s">
        <v>38</v>
      </c>
      <c r="L1270" s="18">
        <f t="shared" si="14"/>
        <v>24988.9984</v>
      </c>
      <c r="M1270" s="56">
        <v>4477.17</v>
      </c>
      <c r="N1270" s="14"/>
    </row>
    <row r="1271" spans="1:14" s="15" customFormat="1" ht="38.25" x14ac:dyDescent="0.2">
      <c r="A1271" s="49" t="s">
        <v>704</v>
      </c>
      <c r="B1271" s="49" t="s">
        <v>710</v>
      </c>
      <c r="C1271" s="49" t="s">
        <v>854</v>
      </c>
      <c r="D1271" s="49">
        <v>5150018018</v>
      </c>
      <c r="E1271" s="49" t="s">
        <v>706</v>
      </c>
      <c r="F1271" s="49">
        <v>503</v>
      </c>
      <c r="G1271" s="17">
        <v>42377</v>
      </c>
      <c r="H1271" s="49" t="s">
        <v>811</v>
      </c>
      <c r="I1271" s="49" t="s">
        <v>812</v>
      </c>
      <c r="J1271" s="16" t="s">
        <v>830</v>
      </c>
      <c r="K1271" s="49" t="s">
        <v>38</v>
      </c>
      <c r="L1271" s="18">
        <f t="shared" si="14"/>
        <v>24988.9984</v>
      </c>
      <c r="M1271" s="56">
        <v>4477.17</v>
      </c>
      <c r="N1271" s="14"/>
    </row>
    <row r="1272" spans="1:14" s="15" customFormat="1" ht="38.25" x14ac:dyDescent="0.2">
      <c r="A1272" s="49" t="s">
        <v>704</v>
      </c>
      <c r="B1272" s="49" t="s">
        <v>710</v>
      </c>
      <c r="C1272" s="49" t="s">
        <v>854</v>
      </c>
      <c r="D1272" s="49">
        <v>5150018019</v>
      </c>
      <c r="E1272" s="49" t="s">
        <v>706</v>
      </c>
      <c r="F1272" s="49">
        <v>503</v>
      </c>
      <c r="G1272" s="17">
        <v>42377</v>
      </c>
      <c r="H1272" s="49" t="s">
        <v>811</v>
      </c>
      <c r="I1272" s="49" t="s">
        <v>812</v>
      </c>
      <c r="J1272" s="16" t="s">
        <v>831</v>
      </c>
      <c r="K1272" s="49" t="s">
        <v>38</v>
      </c>
      <c r="L1272" s="18">
        <f t="shared" si="14"/>
        <v>24988.9984</v>
      </c>
      <c r="M1272" s="56">
        <v>4477.17</v>
      </c>
      <c r="N1272" s="14"/>
    </row>
    <row r="1273" spans="1:14" s="15" customFormat="1" ht="38.25" x14ac:dyDescent="0.2">
      <c r="A1273" s="49" t="s">
        <v>704</v>
      </c>
      <c r="B1273" s="49" t="s">
        <v>710</v>
      </c>
      <c r="C1273" s="49" t="s">
        <v>854</v>
      </c>
      <c r="D1273" s="49">
        <v>5150018020</v>
      </c>
      <c r="E1273" s="49" t="s">
        <v>706</v>
      </c>
      <c r="F1273" s="49">
        <v>503</v>
      </c>
      <c r="G1273" s="17">
        <v>42377</v>
      </c>
      <c r="H1273" s="49" t="s">
        <v>811</v>
      </c>
      <c r="I1273" s="49" t="s">
        <v>812</v>
      </c>
      <c r="J1273" s="16" t="s">
        <v>832</v>
      </c>
      <c r="K1273" s="49" t="s">
        <v>38</v>
      </c>
      <c r="L1273" s="18">
        <f t="shared" si="14"/>
        <v>24988.9984</v>
      </c>
      <c r="M1273" s="56">
        <v>4477.17</v>
      </c>
      <c r="N1273" s="14"/>
    </row>
    <row r="1274" spans="1:14" s="15" customFormat="1" ht="38.25" x14ac:dyDescent="0.2">
      <c r="A1274" s="49" t="s">
        <v>704</v>
      </c>
      <c r="B1274" s="49" t="s">
        <v>710</v>
      </c>
      <c r="C1274" s="49" t="s">
        <v>854</v>
      </c>
      <c r="D1274" s="49">
        <v>5150018021</v>
      </c>
      <c r="E1274" s="49" t="s">
        <v>706</v>
      </c>
      <c r="F1274" s="49">
        <v>503</v>
      </c>
      <c r="G1274" s="17">
        <v>42377</v>
      </c>
      <c r="H1274" s="49" t="s">
        <v>811</v>
      </c>
      <c r="I1274" s="49" t="s">
        <v>812</v>
      </c>
      <c r="J1274" s="16" t="s">
        <v>833</v>
      </c>
      <c r="K1274" s="49" t="s">
        <v>38</v>
      </c>
      <c r="L1274" s="18">
        <f t="shared" si="14"/>
        <v>24988.9984</v>
      </c>
      <c r="M1274" s="56">
        <v>4477.17</v>
      </c>
      <c r="N1274" s="14"/>
    </row>
    <row r="1275" spans="1:14" s="15" customFormat="1" ht="38.25" x14ac:dyDescent="0.2">
      <c r="A1275" s="49" t="s">
        <v>704</v>
      </c>
      <c r="B1275" s="49" t="s">
        <v>710</v>
      </c>
      <c r="C1275" s="49" t="s">
        <v>854</v>
      </c>
      <c r="D1275" s="49">
        <v>5150018022</v>
      </c>
      <c r="E1275" s="49" t="s">
        <v>706</v>
      </c>
      <c r="F1275" s="49">
        <v>503</v>
      </c>
      <c r="G1275" s="17">
        <v>42377</v>
      </c>
      <c r="H1275" s="49" t="s">
        <v>811</v>
      </c>
      <c r="I1275" s="49" t="s">
        <v>812</v>
      </c>
      <c r="J1275" s="16" t="s">
        <v>834</v>
      </c>
      <c r="K1275" s="49" t="s">
        <v>38</v>
      </c>
      <c r="L1275" s="18">
        <f t="shared" si="14"/>
        <v>24988.9984</v>
      </c>
      <c r="M1275" s="56">
        <v>4477.17</v>
      </c>
      <c r="N1275" s="14"/>
    </row>
    <row r="1276" spans="1:14" s="15" customFormat="1" ht="38.25" x14ac:dyDescent="0.2">
      <c r="A1276" s="49" t="s">
        <v>704</v>
      </c>
      <c r="B1276" s="49" t="s">
        <v>710</v>
      </c>
      <c r="C1276" s="49" t="s">
        <v>854</v>
      </c>
      <c r="D1276" s="49">
        <v>5150018023</v>
      </c>
      <c r="E1276" s="49" t="s">
        <v>706</v>
      </c>
      <c r="F1276" s="49">
        <v>503</v>
      </c>
      <c r="G1276" s="17">
        <v>42377</v>
      </c>
      <c r="H1276" s="49" t="s">
        <v>811</v>
      </c>
      <c r="I1276" s="49" t="s">
        <v>812</v>
      </c>
      <c r="J1276" s="16" t="s">
        <v>835</v>
      </c>
      <c r="K1276" s="49" t="s">
        <v>38</v>
      </c>
      <c r="L1276" s="18">
        <f t="shared" si="14"/>
        <v>24988.9984</v>
      </c>
      <c r="M1276" s="56">
        <v>4477.17</v>
      </c>
      <c r="N1276" s="14"/>
    </row>
    <row r="1277" spans="1:14" s="15" customFormat="1" ht="38.25" x14ac:dyDescent="0.2">
      <c r="A1277" s="49" t="s">
        <v>704</v>
      </c>
      <c r="B1277" s="49" t="s">
        <v>710</v>
      </c>
      <c r="C1277" s="49" t="s">
        <v>854</v>
      </c>
      <c r="D1277" s="49">
        <v>5150018024</v>
      </c>
      <c r="E1277" s="49" t="s">
        <v>706</v>
      </c>
      <c r="F1277" s="49">
        <v>503</v>
      </c>
      <c r="G1277" s="17">
        <v>42377</v>
      </c>
      <c r="H1277" s="49" t="s">
        <v>811</v>
      </c>
      <c r="I1277" s="49" t="s">
        <v>812</v>
      </c>
      <c r="J1277" s="16" t="s">
        <v>836</v>
      </c>
      <c r="K1277" s="49" t="s">
        <v>38</v>
      </c>
      <c r="L1277" s="18">
        <f t="shared" si="14"/>
        <v>24988.9984</v>
      </c>
      <c r="M1277" s="56">
        <v>4477.17</v>
      </c>
      <c r="N1277" s="14"/>
    </row>
    <row r="1278" spans="1:14" s="15" customFormat="1" ht="38.25" x14ac:dyDescent="0.2">
      <c r="A1278" s="49" t="s">
        <v>704</v>
      </c>
      <c r="B1278" s="49" t="s">
        <v>710</v>
      </c>
      <c r="C1278" s="49" t="s">
        <v>854</v>
      </c>
      <c r="D1278" s="49">
        <v>5150018025</v>
      </c>
      <c r="E1278" s="49" t="s">
        <v>706</v>
      </c>
      <c r="F1278" s="49">
        <v>503</v>
      </c>
      <c r="G1278" s="17">
        <v>42377</v>
      </c>
      <c r="H1278" s="49" t="s">
        <v>811</v>
      </c>
      <c r="I1278" s="49" t="s">
        <v>812</v>
      </c>
      <c r="J1278" s="16" t="s">
        <v>837</v>
      </c>
      <c r="K1278" s="49" t="s">
        <v>38</v>
      </c>
      <c r="L1278" s="18">
        <f t="shared" si="14"/>
        <v>24988.9984</v>
      </c>
      <c r="M1278" s="56">
        <v>4477.17</v>
      </c>
      <c r="N1278" s="14"/>
    </row>
    <row r="1279" spans="1:14" s="15" customFormat="1" ht="38.25" x14ac:dyDescent="0.2">
      <c r="A1279" s="49" t="s">
        <v>704</v>
      </c>
      <c r="B1279" s="49" t="s">
        <v>710</v>
      </c>
      <c r="C1279" s="49" t="s">
        <v>854</v>
      </c>
      <c r="D1279" s="49">
        <v>5150018026</v>
      </c>
      <c r="E1279" s="49" t="s">
        <v>706</v>
      </c>
      <c r="F1279" s="49">
        <v>503</v>
      </c>
      <c r="G1279" s="17">
        <v>42377</v>
      </c>
      <c r="H1279" s="49" t="s">
        <v>811</v>
      </c>
      <c r="I1279" s="49" t="s">
        <v>812</v>
      </c>
      <c r="J1279" s="16" t="s">
        <v>838</v>
      </c>
      <c r="K1279" s="49" t="s">
        <v>38</v>
      </c>
      <c r="L1279" s="18">
        <f t="shared" si="14"/>
        <v>24988.9984</v>
      </c>
      <c r="M1279" s="56">
        <v>4477.17</v>
      </c>
      <c r="N1279" s="14"/>
    </row>
    <row r="1280" spans="1:14" s="15" customFormat="1" ht="38.25" x14ac:dyDescent="0.2">
      <c r="A1280" s="49" t="s">
        <v>704</v>
      </c>
      <c r="B1280" s="49" t="s">
        <v>710</v>
      </c>
      <c r="C1280" s="49" t="s">
        <v>854</v>
      </c>
      <c r="D1280" s="49">
        <v>5150018027</v>
      </c>
      <c r="E1280" s="49" t="s">
        <v>706</v>
      </c>
      <c r="F1280" s="49">
        <v>503</v>
      </c>
      <c r="G1280" s="17">
        <v>42377</v>
      </c>
      <c r="H1280" s="49" t="s">
        <v>811</v>
      </c>
      <c r="I1280" s="49" t="s">
        <v>812</v>
      </c>
      <c r="J1280" s="16" t="s">
        <v>839</v>
      </c>
      <c r="K1280" s="49" t="s">
        <v>38</v>
      </c>
      <c r="L1280" s="18">
        <f t="shared" si="14"/>
        <v>24988.9984</v>
      </c>
      <c r="M1280" s="56">
        <v>4477.17</v>
      </c>
      <c r="N1280" s="14"/>
    </row>
    <row r="1281" spans="1:14" s="15" customFormat="1" ht="38.25" x14ac:dyDescent="0.2">
      <c r="A1281" s="49" t="s">
        <v>704</v>
      </c>
      <c r="B1281" s="49" t="s">
        <v>710</v>
      </c>
      <c r="C1281" s="49" t="s">
        <v>854</v>
      </c>
      <c r="D1281" s="49">
        <v>5150018028</v>
      </c>
      <c r="E1281" s="49" t="s">
        <v>706</v>
      </c>
      <c r="F1281" s="49">
        <v>503</v>
      </c>
      <c r="G1281" s="17">
        <v>42377</v>
      </c>
      <c r="H1281" s="49" t="s">
        <v>811</v>
      </c>
      <c r="I1281" s="49" t="s">
        <v>812</v>
      </c>
      <c r="J1281" s="16" t="s">
        <v>840</v>
      </c>
      <c r="K1281" s="49" t="s">
        <v>38</v>
      </c>
      <c r="L1281" s="18">
        <f t="shared" si="14"/>
        <v>24988.9984</v>
      </c>
      <c r="M1281" s="56">
        <v>4477.17</v>
      </c>
      <c r="N1281" s="14"/>
    </row>
    <row r="1282" spans="1:14" s="15" customFormat="1" ht="38.25" x14ac:dyDescent="0.2">
      <c r="A1282" s="49" t="s">
        <v>704</v>
      </c>
      <c r="B1282" s="49" t="s">
        <v>710</v>
      </c>
      <c r="C1282" s="49" t="s">
        <v>854</v>
      </c>
      <c r="D1282" s="49">
        <v>5150018029</v>
      </c>
      <c r="E1282" s="49" t="s">
        <v>706</v>
      </c>
      <c r="F1282" s="49">
        <v>503</v>
      </c>
      <c r="G1282" s="17">
        <v>42377</v>
      </c>
      <c r="H1282" s="49" t="s">
        <v>811</v>
      </c>
      <c r="I1282" s="49" t="s">
        <v>812</v>
      </c>
      <c r="J1282" s="16" t="s">
        <v>841</v>
      </c>
      <c r="K1282" s="49" t="s">
        <v>38</v>
      </c>
      <c r="L1282" s="18">
        <f t="shared" si="14"/>
        <v>24988.9984</v>
      </c>
      <c r="M1282" s="56">
        <v>4477.17</v>
      </c>
      <c r="N1282" s="14"/>
    </row>
    <row r="1283" spans="1:14" s="15" customFormat="1" ht="38.25" x14ac:dyDescent="0.2">
      <c r="A1283" s="49" t="s">
        <v>704</v>
      </c>
      <c r="B1283" s="49" t="s">
        <v>710</v>
      </c>
      <c r="C1283" s="49" t="s">
        <v>854</v>
      </c>
      <c r="D1283" s="49">
        <v>5150018030</v>
      </c>
      <c r="E1283" s="49" t="s">
        <v>706</v>
      </c>
      <c r="F1283" s="49">
        <v>503</v>
      </c>
      <c r="G1283" s="17">
        <v>42377</v>
      </c>
      <c r="H1283" s="49" t="s">
        <v>811</v>
      </c>
      <c r="I1283" s="49" t="s">
        <v>812</v>
      </c>
      <c r="J1283" s="16" t="s">
        <v>842</v>
      </c>
      <c r="K1283" s="49" t="s">
        <v>38</v>
      </c>
      <c r="L1283" s="18">
        <f t="shared" si="14"/>
        <v>24988.9984</v>
      </c>
      <c r="M1283" s="56">
        <v>4477.17</v>
      </c>
      <c r="N1283" s="14"/>
    </row>
    <row r="1284" spans="1:14" s="15" customFormat="1" ht="38.25" x14ac:dyDescent="0.2">
      <c r="A1284" s="49" t="s">
        <v>704</v>
      </c>
      <c r="B1284" s="49" t="s">
        <v>710</v>
      </c>
      <c r="C1284" s="49" t="s">
        <v>854</v>
      </c>
      <c r="D1284" s="49">
        <v>5150018031</v>
      </c>
      <c r="E1284" s="49" t="s">
        <v>706</v>
      </c>
      <c r="F1284" s="49">
        <v>503</v>
      </c>
      <c r="G1284" s="17">
        <v>42377</v>
      </c>
      <c r="H1284" s="49" t="s">
        <v>811</v>
      </c>
      <c r="I1284" s="49" t="s">
        <v>812</v>
      </c>
      <c r="J1284" s="16" t="s">
        <v>843</v>
      </c>
      <c r="K1284" s="49" t="s">
        <v>38</v>
      </c>
      <c r="L1284" s="18">
        <f t="shared" si="14"/>
        <v>24988.9984</v>
      </c>
      <c r="M1284" s="56">
        <v>4477.17</v>
      </c>
      <c r="N1284" s="14"/>
    </row>
    <row r="1285" spans="1:14" s="15" customFormat="1" ht="38.25" x14ac:dyDescent="0.2">
      <c r="A1285" s="49" t="s">
        <v>704</v>
      </c>
      <c r="B1285" s="49" t="s">
        <v>710</v>
      </c>
      <c r="C1285" s="49" t="s">
        <v>854</v>
      </c>
      <c r="D1285" s="49">
        <v>5150018032</v>
      </c>
      <c r="E1285" s="49" t="s">
        <v>706</v>
      </c>
      <c r="F1285" s="49">
        <v>503</v>
      </c>
      <c r="G1285" s="17">
        <v>42377</v>
      </c>
      <c r="H1285" s="49" t="s">
        <v>811</v>
      </c>
      <c r="I1285" s="49" t="s">
        <v>812</v>
      </c>
      <c r="J1285" s="16" t="s">
        <v>844</v>
      </c>
      <c r="K1285" s="49" t="s">
        <v>38</v>
      </c>
      <c r="L1285" s="18">
        <f t="shared" si="14"/>
        <v>24988.9984</v>
      </c>
      <c r="M1285" s="56">
        <v>4477.17</v>
      </c>
      <c r="N1285" s="14"/>
    </row>
    <row r="1286" spans="1:14" s="15" customFormat="1" ht="38.25" x14ac:dyDescent="0.2">
      <c r="A1286" s="49" t="s">
        <v>704</v>
      </c>
      <c r="B1286" s="49" t="s">
        <v>710</v>
      </c>
      <c r="C1286" s="49" t="s">
        <v>854</v>
      </c>
      <c r="D1286" s="49">
        <v>5150018033</v>
      </c>
      <c r="E1286" s="49" t="s">
        <v>706</v>
      </c>
      <c r="F1286" s="49">
        <v>503</v>
      </c>
      <c r="G1286" s="17">
        <v>42377</v>
      </c>
      <c r="H1286" s="49" t="s">
        <v>811</v>
      </c>
      <c r="I1286" s="49" t="s">
        <v>812</v>
      </c>
      <c r="J1286" s="16" t="s">
        <v>845</v>
      </c>
      <c r="K1286" s="49" t="s">
        <v>38</v>
      </c>
      <c r="L1286" s="18">
        <f t="shared" si="14"/>
        <v>24988.9984</v>
      </c>
      <c r="M1286" s="56">
        <v>4477.17</v>
      </c>
      <c r="N1286" s="14"/>
    </row>
    <row r="1287" spans="1:14" s="15" customFormat="1" ht="38.25" x14ac:dyDescent="0.2">
      <c r="A1287" s="49" t="s">
        <v>704</v>
      </c>
      <c r="B1287" s="49" t="s">
        <v>710</v>
      </c>
      <c r="C1287" s="49" t="s">
        <v>854</v>
      </c>
      <c r="D1287" s="49">
        <v>5150018034</v>
      </c>
      <c r="E1287" s="49" t="s">
        <v>706</v>
      </c>
      <c r="F1287" s="49">
        <v>503</v>
      </c>
      <c r="G1287" s="17">
        <v>42377</v>
      </c>
      <c r="H1287" s="49" t="s">
        <v>811</v>
      </c>
      <c r="I1287" s="49" t="s">
        <v>812</v>
      </c>
      <c r="J1287" s="16" t="s">
        <v>846</v>
      </c>
      <c r="K1287" s="49" t="s">
        <v>38</v>
      </c>
      <c r="L1287" s="18">
        <f t="shared" si="14"/>
        <v>24988.9984</v>
      </c>
      <c r="M1287" s="56">
        <v>4477.17</v>
      </c>
      <c r="N1287" s="14"/>
    </row>
    <row r="1288" spans="1:14" s="15" customFormat="1" ht="38.25" x14ac:dyDescent="0.2">
      <c r="A1288" s="49" t="s">
        <v>704</v>
      </c>
      <c r="B1288" s="49" t="s">
        <v>710</v>
      </c>
      <c r="C1288" s="49" t="s">
        <v>854</v>
      </c>
      <c r="D1288" s="49">
        <v>5150018035</v>
      </c>
      <c r="E1288" s="49" t="s">
        <v>706</v>
      </c>
      <c r="F1288" s="49">
        <v>503</v>
      </c>
      <c r="G1288" s="17">
        <v>42377</v>
      </c>
      <c r="H1288" s="49" t="s">
        <v>811</v>
      </c>
      <c r="I1288" s="49" t="s">
        <v>812</v>
      </c>
      <c r="J1288" s="16" t="s">
        <v>847</v>
      </c>
      <c r="K1288" s="49" t="s">
        <v>38</v>
      </c>
      <c r="L1288" s="18">
        <f t="shared" si="14"/>
        <v>24988.9984</v>
      </c>
      <c r="M1288" s="56">
        <v>4477.17</v>
      </c>
      <c r="N1288" s="14"/>
    </row>
    <row r="1289" spans="1:14" s="15" customFormat="1" ht="38.25" x14ac:dyDescent="0.2">
      <c r="A1289" s="49" t="s">
        <v>704</v>
      </c>
      <c r="B1289" s="49" t="s">
        <v>710</v>
      </c>
      <c r="C1289" s="49" t="s">
        <v>854</v>
      </c>
      <c r="D1289" s="49">
        <v>5150018036</v>
      </c>
      <c r="E1289" s="49" t="s">
        <v>706</v>
      </c>
      <c r="F1289" s="49">
        <v>503</v>
      </c>
      <c r="G1289" s="17">
        <v>42377</v>
      </c>
      <c r="H1289" s="49" t="s">
        <v>811</v>
      </c>
      <c r="I1289" s="49" t="s">
        <v>812</v>
      </c>
      <c r="J1289" s="16" t="s">
        <v>848</v>
      </c>
      <c r="K1289" s="49" t="s">
        <v>38</v>
      </c>
      <c r="L1289" s="18">
        <f t="shared" si="14"/>
        <v>24988.9984</v>
      </c>
      <c r="M1289" s="56">
        <v>4477.17</v>
      </c>
      <c r="N1289" s="14"/>
    </row>
    <row r="1290" spans="1:14" s="15" customFormat="1" ht="38.25" x14ac:dyDescent="0.2">
      <c r="A1290" s="49" t="s">
        <v>704</v>
      </c>
      <c r="B1290" s="49" t="s">
        <v>710</v>
      </c>
      <c r="C1290" s="49" t="s">
        <v>854</v>
      </c>
      <c r="D1290" s="49">
        <v>5150018037</v>
      </c>
      <c r="E1290" s="49" t="s">
        <v>706</v>
      </c>
      <c r="F1290" s="49">
        <v>503</v>
      </c>
      <c r="G1290" s="17">
        <v>42377</v>
      </c>
      <c r="H1290" s="49" t="s">
        <v>811</v>
      </c>
      <c r="I1290" s="49" t="s">
        <v>812</v>
      </c>
      <c r="J1290" s="16" t="s">
        <v>849</v>
      </c>
      <c r="K1290" s="49" t="s">
        <v>38</v>
      </c>
      <c r="L1290" s="18">
        <f t="shared" si="14"/>
        <v>24988.9984</v>
      </c>
      <c r="M1290" s="56">
        <v>4477.17</v>
      </c>
      <c r="N1290" s="14"/>
    </row>
    <row r="1291" spans="1:14" s="15" customFormat="1" ht="38.25" x14ac:dyDescent="0.2">
      <c r="A1291" s="49" t="s">
        <v>704</v>
      </c>
      <c r="B1291" s="49" t="s">
        <v>710</v>
      </c>
      <c r="C1291" s="49" t="s">
        <v>854</v>
      </c>
      <c r="D1291" s="49">
        <v>5150018038</v>
      </c>
      <c r="E1291" s="49" t="s">
        <v>706</v>
      </c>
      <c r="F1291" s="49">
        <v>503</v>
      </c>
      <c r="G1291" s="17">
        <v>42377</v>
      </c>
      <c r="H1291" s="49" t="s">
        <v>811</v>
      </c>
      <c r="I1291" s="49" t="s">
        <v>812</v>
      </c>
      <c r="J1291" s="16" t="s">
        <v>850</v>
      </c>
      <c r="K1291" s="49" t="s">
        <v>38</v>
      </c>
      <c r="L1291" s="18">
        <f t="shared" si="14"/>
        <v>24988.9984</v>
      </c>
      <c r="M1291" s="56">
        <v>4477.17</v>
      </c>
      <c r="N1291" s="14"/>
    </row>
    <row r="1292" spans="1:14" s="15" customFormat="1" ht="38.25" x14ac:dyDescent="0.2">
      <c r="A1292" s="49" t="s">
        <v>704</v>
      </c>
      <c r="B1292" s="49" t="s">
        <v>710</v>
      </c>
      <c r="C1292" s="49" t="s">
        <v>854</v>
      </c>
      <c r="D1292" s="49">
        <v>5150018039</v>
      </c>
      <c r="E1292" s="49" t="s">
        <v>706</v>
      </c>
      <c r="F1292" s="49">
        <v>503</v>
      </c>
      <c r="G1292" s="17">
        <v>42377</v>
      </c>
      <c r="H1292" s="49" t="s">
        <v>811</v>
      </c>
      <c r="I1292" s="49" t="s">
        <v>812</v>
      </c>
      <c r="J1292" s="16" t="s">
        <v>851</v>
      </c>
      <c r="K1292" s="49" t="s">
        <v>38</v>
      </c>
      <c r="L1292" s="18">
        <f t="shared" si="14"/>
        <v>24988.9984</v>
      </c>
      <c r="M1292" s="56">
        <v>4477.17</v>
      </c>
      <c r="N1292" s="14"/>
    </row>
    <row r="1293" spans="1:14" s="15" customFormat="1" ht="38.25" x14ac:dyDescent="0.2">
      <c r="A1293" s="49" t="s">
        <v>704</v>
      </c>
      <c r="B1293" s="49" t="s">
        <v>710</v>
      </c>
      <c r="C1293" s="49" t="s">
        <v>854</v>
      </c>
      <c r="D1293" s="49">
        <v>5150018040</v>
      </c>
      <c r="E1293" s="49" t="s">
        <v>706</v>
      </c>
      <c r="F1293" s="49">
        <v>503</v>
      </c>
      <c r="G1293" s="17">
        <v>42377</v>
      </c>
      <c r="H1293" s="49" t="s">
        <v>811</v>
      </c>
      <c r="I1293" s="49" t="s">
        <v>812</v>
      </c>
      <c r="J1293" s="16" t="s">
        <v>852</v>
      </c>
      <c r="K1293" s="49" t="s">
        <v>38</v>
      </c>
      <c r="L1293" s="18">
        <f t="shared" si="14"/>
        <v>24988.9984</v>
      </c>
      <c r="M1293" s="56">
        <v>4477.17</v>
      </c>
      <c r="N1293" s="14"/>
    </row>
    <row r="1294" spans="1:14" s="15" customFormat="1" ht="38.25" x14ac:dyDescent="0.2">
      <c r="A1294" s="49" t="s">
        <v>704</v>
      </c>
      <c r="B1294" s="49" t="s">
        <v>710</v>
      </c>
      <c r="C1294" s="49" t="s">
        <v>944</v>
      </c>
      <c r="D1294" s="49">
        <v>5150015002</v>
      </c>
      <c r="E1294" s="49" t="s">
        <v>706</v>
      </c>
      <c r="F1294" s="49">
        <v>503</v>
      </c>
      <c r="G1294" s="17">
        <v>42377</v>
      </c>
      <c r="H1294" s="49" t="s">
        <v>191</v>
      </c>
      <c r="I1294" s="49" t="s">
        <v>24</v>
      </c>
      <c r="J1294" s="16" t="s">
        <v>945</v>
      </c>
      <c r="K1294" s="49" t="s">
        <v>38</v>
      </c>
      <c r="L1294" s="18">
        <f>405017.24*1.16</f>
        <v>469819.99839999998</v>
      </c>
      <c r="M1294" s="56">
        <v>80238.58</v>
      </c>
      <c r="N1294" s="14"/>
    </row>
    <row r="1295" spans="1:14" s="15" customFormat="1" ht="38.25" x14ac:dyDescent="0.2">
      <c r="A1295" s="49" t="s">
        <v>704</v>
      </c>
      <c r="B1295" s="49" t="s">
        <v>710</v>
      </c>
      <c r="C1295" s="49" t="s">
        <v>944</v>
      </c>
      <c r="D1295" s="49">
        <v>5150015003</v>
      </c>
      <c r="E1295" s="49" t="s">
        <v>706</v>
      </c>
      <c r="F1295" s="49">
        <v>503</v>
      </c>
      <c r="G1295" s="17">
        <v>42377</v>
      </c>
      <c r="H1295" s="49" t="s">
        <v>191</v>
      </c>
      <c r="I1295" s="49" t="s">
        <v>24</v>
      </c>
      <c r="J1295" s="16" t="s">
        <v>946</v>
      </c>
      <c r="K1295" s="49" t="s">
        <v>38</v>
      </c>
      <c r="L1295" s="18">
        <v>469820</v>
      </c>
      <c r="M1295" s="56">
        <v>80238.58</v>
      </c>
      <c r="N1295" s="14"/>
    </row>
    <row r="1296" spans="1:14" s="15" customFormat="1" ht="38.25" x14ac:dyDescent="0.2">
      <c r="A1296" s="49" t="s">
        <v>704</v>
      </c>
      <c r="B1296" s="49" t="s">
        <v>710</v>
      </c>
      <c r="C1296" s="49" t="s">
        <v>944</v>
      </c>
      <c r="D1296" s="49">
        <v>5150015004</v>
      </c>
      <c r="E1296" s="49" t="s">
        <v>706</v>
      </c>
      <c r="F1296" s="49">
        <v>503</v>
      </c>
      <c r="G1296" s="17">
        <v>42377</v>
      </c>
      <c r="H1296" s="49" t="s">
        <v>191</v>
      </c>
      <c r="I1296" s="49" t="s">
        <v>24</v>
      </c>
      <c r="J1296" s="16" t="s">
        <v>947</v>
      </c>
      <c r="K1296" s="49" t="s">
        <v>38</v>
      </c>
      <c r="L1296" s="18">
        <v>469820</v>
      </c>
      <c r="M1296" s="56">
        <v>80238.58</v>
      </c>
      <c r="N1296" s="14"/>
    </row>
    <row r="1297" spans="1:14" s="15" customFormat="1" ht="38.25" x14ac:dyDescent="0.2">
      <c r="A1297" s="49" t="s">
        <v>704</v>
      </c>
      <c r="B1297" s="49" t="s">
        <v>710</v>
      </c>
      <c r="C1297" s="49" t="s">
        <v>944</v>
      </c>
      <c r="D1297" s="49">
        <v>5150015005</v>
      </c>
      <c r="E1297" s="49" t="s">
        <v>706</v>
      </c>
      <c r="F1297" s="49">
        <v>503</v>
      </c>
      <c r="G1297" s="17">
        <v>42377</v>
      </c>
      <c r="H1297" s="49" t="s">
        <v>191</v>
      </c>
      <c r="I1297" s="49" t="s">
        <v>24</v>
      </c>
      <c r="J1297" s="16" t="s">
        <v>948</v>
      </c>
      <c r="K1297" s="49" t="s">
        <v>38</v>
      </c>
      <c r="L1297" s="18">
        <v>469820</v>
      </c>
      <c r="M1297" s="56">
        <v>80238.58</v>
      </c>
      <c r="N1297" s="14"/>
    </row>
    <row r="1298" spans="1:14" s="15" customFormat="1" ht="38.25" x14ac:dyDescent="0.2">
      <c r="A1298" s="49" t="s">
        <v>704</v>
      </c>
      <c r="B1298" s="49" t="s">
        <v>710</v>
      </c>
      <c r="C1298" s="49" t="s">
        <v>944</v>
      </c>
      <c r="D1298" s="49">
        <v>5150015006</v>
      </c>
      <c r="E1298" s="49" t="s">
        <v>706</v>
      </c>
      <c r="F1298" s="49">
        <v>503</v>
      </c>
      <c r="G1298" s="17">
        <v>42377</v>
      </c>
      <c r="H1298" s="49" t="s">
        <v>191</v>
      </c>
      <c r="I1298" s="49" t="s">
        <v>24</v>
      </c>
      <c r="J1298" s="16" t="s">
        <v>949</v>
      </c>
      <c r="K1298" s="49" t="s">
        <v>38</v>
      </c>
      <c r="L1298" s="18">
        <v>469820</v>
      </c>
      <c r="M1298" s="56">
        <v>80238.58</v>
      </c>
      <c r="N1298" s="14"/>
    </row>
    <row r="1299" spans="1:14" s="15" customFormat="1" ht="38.25" x14ac:dyDescent="0.2">
      <c r="A1299" s="49" t="s">
        <v>704</v>
      </c>
      <c r="B1299" s="49" t="s">
        <v>710</v>
      </c>
      <c r="C1299" s="49" t="s">
        <v>1002</v>
      </c>
      <c r="D1299" s="49">
        <v>5150031003</v>
      </c>
      <c r="E1299" s="49" t="s">
        <v>706</v>
      </c>
      <c r="F1299" s="49">
        <v>503</v>
      </c>
      <c r="G1299" s="17">
        <v>42377</v>
      </c>
      <c r="H1299" s="49" t="s">
        <v>1003</v>
      </c>
      <c r="I1299" s="49" t="s">
        <v>1004</v>
      </c>
      <c r="J1299" s="16" t="s">
        <v>1005</v>
      </c>
      <c r="K1299" s="49" t="s">
        <v>38</v>
      </c>
      <c r="L1299" s="18">
        <f>4294.83*1.16</f>
        <v>4982.0027999999993</v>
      </c>
      <c r="M1299" s="56">
        <v>892.61</v>
      </c>
      <c r="N1299" s="14"/>
    </row>
    <row r="1300" spans="1:14" s="15" customFormat="1" ht="38.25" x14ac:dyDescent="0.2">
      <c r="A1300" s="49" t="s">
        <v>704</v>
      </c>
      <c r="B1300" s="49" t="s">
        <v>710</v>
      </c>
      <c r="C1300" s="49" t="s">
        <v>1002</v>
      </c>
      <c r="D1300" s="49">
        <v>5150031004</v>
      </c>
      <c r="E1300" s="49" t="s">
        <v>706</v>
      </c>
      <c r="F1300" s="49">
        <v>503</v>
      </c>
      <c r="G1300" s="17">
        <v>42377</v>
      </c>
      <c r="H1300" s="49" t="s">
        <v>1003</v>
      </c>
      <c r="I1300" s="49" t="s">
        <v>1004</v>
      </c>
      <c r="J1300" s="16" t="s">
        <v>1006</v>
      </c>
      <c r="K1300" s="49" t="s">
        <v>38</v>
      </c>
      <c r="L1300" s="18">
        <v>4982</v>
      </c>
      <c r="M1300" s="56">
        <v>892.61</v>
      </c>
      <c r="N1300" s="14"/>
    </row>
    <row r="1301" spans="1:14" s="15" customFormat="1" ht="38.25" x14ac:dyDescent="0.2">
      <c r="A1301" s="49" t="s">
        <v>704</v>
      </c>
      <c r="B1301" s="49" t="s">
        <v>710</v>
      </c>
      <c r="C1301" s="49" t="s">
        <v>1002</v>
      </c>
      <c r="D1301" s="49">
        <v>5150031005</v>
      </c>
      <c r="E1301" s="49" t="s">
        <v>706</v>
      </c>
      <c r="F1301" s="49">
        <v>503</v>
      </c>
      <c r="G1301" s="17">
        <v>42377</v>
      </c>
      <c r="H1301" s="49" t="s">
        <v>1003</v>
      </c>
      <c r="I1301" s="49" t="s">
        <v>1004</v>
      </c>
      <c r="J1301" s="16" t="s">
        <v>1007</v>
      </c>
      <c r="K1301" s="49" t="s">
        <v>38</v>
      </c>
      <c r="L1301" s="18">
        <v>4982</v>
      </c>
      <c r="M1301" s="56">
        <v>892.61</v>
      </c>
      <c r="N1301" s="14"/>
    </row>
    <row r="1302" spans="1:14" s="15" customFormat="1" ht="38.25" x14ac:dyDescent="0.2">
      <c r="A1302" s="49" t="s">
        <v>704</v>
      </c>
      <c r="B1302" s="49" t="s">
        <v>710</v>
      </c>
      <c r="C1302" s="49" t="s">
        <v>1002</v>
      </c>
      <c r="D1302" s="49">
        <v>5150031006</v>
      </c>
      <c r="E1302" s="49" t="s">
        <v>706</v>
      </c>
      <c r="F1302" s="49">
        <v>503</v>
      </c>
      <c r="G1302" s="17">
        <v>42377</v>
      </c>
      <c r="H1302" s="49" t="s">
        <v>1003</v>
      </c>
      <c r="I1302" s="49" t="s">
        <v>1004</v>
      </c>
      <c r="J1302" s="16" t="s">
        <v>1008</v>
      </c>
      <c r="K1302" s="49" t="s">
        <v>38</v>
      </c>
      <c r="L1302" s="18">
        <v>4982</v>
      </c>
      <c r="M1302" s="56">
        <v>892.61</v>
      </c>
      <c r="N1302" s="14"/>
    </row>
    <row r="1303" spans="1:14" s="15" customFormat="1" ht="38.25" x14ac:dyDescent="0.2">
      <c r="A1303" s="49" t="s">
        <v>704</v>
      </c>
      <c r="B1303" s="49" t="s">
        <v>710</v>
      </c>
      <c r="C1303" s="49" t="s">
        <v>1002</v>
      </c>
      <c r="D1303" s="49">
        <v>5150031007</v>
      </c>
      <c r="E1303" s="49" t="s">
        <v>706</v>
      </c>
      <c r="F1303" s="49">
        <v>503</v>
      </c>
      <c r="G1303" s="17">
        <v>42377</v>
      </c>
      <c r="H1303" s="49" t="s">
        <v>1003</v>
      </c>
      <c r="I1303" s="49" t="s">
        <v>1004</v>
      </c>
      <c r="J1303" s="16" t="s">
        <v>1009</v>
      </c>
      <c r="K1303" s="49" t="s">
        <v>38</v>
      </c>
      <c r="L1303" s="18">
        <v>4982</v>
      </c>
      <c r="M1303" s="56">
        <v>892.61</v>
      </c>
      <c r="N1303" s="14"/>
    </row>
    <row r="1304" spans="1:14" s="15" customFormat="1" ht="38.25" x14ac:dyDescent="0.2">
      <c r="A1304" s="49" t="s">
        <v>704</v>
      </c>
      <c r="B1304" s="49" t="s">
        <v>710</v>
      </c>
      <c r="C1304" s="49" t="s">
        <v>1002</v>
      </c>
      <c r="D1304" s="49">
        <v>5150031008</v>
      </c>
      <c r="E1304" s="49" t="s">
        <v>706</v>
      </c>
      <c r="F1304" s="49">
        <v>503</v>
      </c>
      <c r="G1304" s="17">
        <v>42377</v>
      </c>
      <c r="H1304" s="49" t="s">
        <v>1003</v>
      </c>
      <c r="I1304" s="49" t="s">
        <v>1004</v>
      </c>
      <c r="J1304" s="16" t="s">
        <v>1010</v>
      </c>
      <c r="K1304" s="49" t="s">
        <v>38</v>
      </c>
      <c r="L1304" s="18">
        <v>4982</v>
      </c>
      <c r="M1304" s="56">
        <v>892.61</v>
      </c>
      <c r="N1304" s="14"/>
    </row>
    <row r="1305" spans="1:14" s="15" customFormat="1" ht="38.25" x14ac:dyDescent="0.2">
      <c r="A1305" s="49" t="s">
        <v>704</v>
      </c>
      <c r="B1305" s="49" t="s">
        <v>710</v>
      </c>
      <c r="C1305" s="49" t="s">
        <v>1002</v>
      </c>
      <c r="D1305" s="49">
        <v>5150031009</v>
      </c>
      <c r="E1305" s="49" t="s">
        <v>706</v>
      </c>
      <c r="F1305" s="49">
        <v>503</v>
      </c>
      <c r="G1305" s="17">
        <v>42377</v>
      </c>
      <c r="H1305" s="49" t="s">
        <v>1003</v>
      </c>
      <c r="I1305" s="49" t="s">
        <v>1004</v>
      </c>
      <c r="J1305" s="16" t="s">
        <v>1011</v>
      </c>
      <c r="K1305" s="49" t="s">
        <v>38</v>
      </c>
      <c r="L1305" s="18">
        <v>4982</v>
      </c>
      <c r="M1305" s="56">
        <v>892.61</v>
      </c>
      <c r="N1305" s="14"/>
    </row>
    <row r="1306" spans="1:14" s="15" customFormat="1" ht="38.25" x14ac:dyDescent="0.2">
      <c r="A1306" s="49" t="s">
        <v>704</v>
      </c>
      <c r="B1306" s="49" t="s">
        <v>710</v>
      </c>
      <c r="C1306" s="49" t="s">
        <v>1002</v>
      </c>
      <c r="D1306" s="49">
        <v>5150031010</v>
      </c>
      <c r="E1306" s="49" t="s">
        <v>706</v>
      </c>
      <c r="F1306" s="49">
        <v>503</v>
      </c>
      <c r="G1306" s="17">
        <v>42377</v>
      </c>
      <c r="H1306" s="49" t="s">
        <v>1003</v>
      </c>
      <c r="I1306" s="49" t="s">
        <v>1004</v>
      </c>
      <c r="J1306" s="16" t="s">
        <v>1012</v>
      </c>
      <c r="K1306" s="49" t="s">
        <v>38</v>
      </c>
      <c r="L1306" s="18">
        <v>4982</v>
      </c>
      <c r="M1306" s="56">
        <v>892.61</v>
      </c>
      <c r="N1306" s="14"/>
    </row>
    <row r="1307" spans="1:14" s="15" customFormat="1" ht="38.25" x14ac:dyDescent="0.2">
      <c r="A1307" s="49" t="s">
        <v>704</v>
      </c>
      <c r="B1307" s="49" t="s">
        <v>710</v>
      </c>
      <c r="C1307" s="49" t="s">
        <v>1002</v>
      </c>
      <c r="D1307" s="49">
        <v>5150031011</v>
      </c>
      <c r="E1307" s="49" t="s">
        <v>706</v>
      </c>
      <c r="F1307" s="49">
        <v>503</v>
      </c>
      <c r="G1307" s="17">
        <v>42377</v>
      </c>
      <c r="H1307" s="49" t="s">
        <v>1003</v>
      </c>
      <c r="I1307" s="49" t="s">
        <v>1004</v>
      </c>
      <c r="J1307" s="16" t="s">
        <v>1013</v>
      </c>
      <c r="K1307" s="49" t="s">
        <v>38</v>
      </c>
      <c r="L1307" s="18">
        <v>4982</v>
      </c>
      <c r="M1307" s="56">
        <v>892.61</v>
      </c>
      <c r="N1307" s="14"/>
    </row>
    <row r="1308" spans="1:14" s="15" customFormat="1" ht="38.25" x14ac:dyDescent="0.2">
      <c r="A1308" s="49" t="s">
        <v>704</v>
      </c>
      <c r="B1308" s="49" t="s">
        <v>710</v>
      </c>
      <c r="C1308" s="49" t="s">
        <v>1002</v>
      </c>
      <c r="D1308" s="49">
        <v>5150031012</v>
      </c>
      <c r="E1308" s="49" t="s">
        <v>706</v>
      </c>
      <c r="F1308" s="49">
        <v>503</v>
      </c>
      <c r="G1308" s="17">
        <v>42377</v>
      </c>
      <c r="H1308" s="49" t="s">
        <v>1003</v>
      </c>
      <c r="I1308" s="49" t="s">
        <v>1004</v>
      </c>
      <c r="J1308" s="16" t="s">
        <v>1014</v>
      </c>
      <c r="K1308" s="49" t="s">
        <v>38</v>
      </c>
      <c r="L1308" s="18">
        <v>4982</v>
      </c>
      <c r="M1308" s="56">
        <v>892.61</v>
      </c>
      <c r="N1308" s="14"/>
    </row>
    <row r="1309" spans="1:14" s="15" customFormat="1" ht="38.25" x14ac:dyDescent="0.2">
      <c r="A1309" s="49" t="s">
        <v>704</v>
      </c>
      <c r="B1309" s="49" t="s">
        <v>710</v>
      </c>
      <c r="C1309" s="49" t="s">
        <v>1002</v>
      </c>
      <c r="D1309" s="49">
        <v>5150031013</v>
      </c>
      <c r="E1309" s="49" t="s">
        <v>706</v>
      </c>
      <c r="F1309" s="49">
        <v>503</v>
      </c>
      <c r="G1309" s="17">
        <v>42377</v>
      </c>
      <c r="H1309" s="49" t="s">
        <v>1003</v>
      </c>
      <c r="I1309" s="49" t="s">
        <v>1004</v>
      </c>
      <c r="J1309" s="16" t="s">
        <v>1015</v>
      </c>
      <c r="K1309" s="49" t="s">
        <v>38</v>
      </c>
      <c r="L1309" s="18">
        <v>4982</v>
      </c>
      <c r="M1309" s="56">
        <v>892.61</v>
      </c>
      <c r="N1309" s="14"/>
    </row>
    <row r="1310" spans="1:14" s="15" customFormat="1" ht="38.25" x14ac:dyDescent="0.2">
      <c r="A1310" s="49" t="s">
        <v>704</v>
      </c>
      <c r="B1310" s="49" t="s">
        <v>710</v>
      </c>
      <c r="C1310" s="49" t="s">
        <v>1002</v>
      </c>
      <c r="D1310" s="49">
        <v>5150031014</v>
      </c>
      <c r="E1310" s="49" t="s">
        <v>706</v>
      </c>
      <c r="F1310" s="49">
        <v>503</v>
      </c>
      <c r="G1310" s="17">
        <v>42377</v>
      </c>
      <c r="H1310" s="49" t="s">
        <v>1003</v>
      </c>
      <c r="I1310" s="49" t="s">
        <v>1004</v>
      </c>
      <c r="J1310" s="16" t="s">
        <v>1016</v>
      </c>
      <c r="K1310" s="49" t="s">
        <v>38</v>
      </c>
      <c r="L1310" s="18">
        <v>4982</v>
      </c>
      <c r="M1310" s="56">
        <v>892.61</v>
      </c>
      <c r="N1310" s="14"/>
    </row>
    <row r="1311" spans="1:14" s="15" customFormat="1" ht="38.25" x14ac:dyDescent="0.2">
      <c r="A1311" s="49" t="s">
        <v>704</v>
      </c>
      <c r="B1311" s="49" t="s">
        <v>710</v>
      </c>
      <c r="C1311" s="49" t="s">
        <v>1002</v>
      </c>
      <c r="D1311" s="49">
        <v>5150031015</v>
      </c>
      <c r="E1311" s="49" t="s">
        <v>706</v>
      </c>
      <c r="F1311" s="49">
        <v>503</v>
      </c>
      <c r="G1311" s="17">
        <v>42377</v>
      </c>
      <c r="H1311" s="49" t="s">
        <v>1003</v>
      </c>
      <c r="I1311" s="49" t="s">
        <v>1004</v>
      </c>
      <c r="J1311" s="16" t="s">
        <v>1017</v>
      </c>
      <c r="K1311" s="49" t="s">
        <v>38</v>
      </c>
      <c r="L1311" s="18">
        <v>4982</v>
      </c>
      <c r="M1311" s="56">
        <v>892.61</v>
      </c>
      <c r="N1311" s="14"/>
    </row>
    <row r="1312" spans="1:14" s="15" customFormat="1" ht="38.25" x14ac:dyDescent="0.2">
      <c r="A1312" s="49" t="s">
        <v>704</v>
      </c>
      <c r="B1312" s="49" t="s">
        <v>710</v>
      </c>
      <c r="C1312" s="49" t="s">
        <v>1002</v>
      </c>
      <c r="D1312" s="49">
        <v>5150031016</v>
      </c>
      <c r="E1312" s="49" t="s">
        <v>706</v>
      </c>
      <c r="F1312" s="49">
        <v>503</v>
      </c>
      <c r="G1312" s="17">
        <v>42377</v>
      </c>
      <c r="H1312" s="49" t="s">
        <v>1003</v>
      </c>
      <c r="I1312" s="49" t="s">
        <v>1004</v>
      </c>
      <c r="J1312" s="16" t="s">
        <v>1018</v>
      </c>
      <c r="K1312" s="49" t="s">
        <v>38</v>
      </c>
      <c r="L1312" s="18">
        <v>4982</v>
      </c>
      <c r="M1312" s="56">
        <v>892.61</v>
      </c>
      <c r="N1312" s="14"/>
    </row>
    <row r="1313" spans="1:14" s="15" customFormat="1" ht="38.25" x14ac:dyDescent="0.2">
      <c r="A1313" s="49" t="s">
        <v>704</v>
      </c>
      <c r="B1313" s="49" t="s">
        <v>710</v>
      </c>
      <c r="C1313" s="49" t="s">
        <v>1002</v>
      </c>
      <c r="D1313" s="49">
        <v>5150031017</v>
      </c>
      <c r="E1313" s="49" t="s">
        <v>706</v>
      </c>
      <c r="F1313" s="49">
        <v>503</v>
      </c>
      <c r="G1313" s="17">
        <v>42377</v>
      </c>
      <c r="H1313" s="49" t="s">
        <v>1003</v>
      </c>
      <c r="I1313" s="49" t="s">
        <v>1004</v>
      </c>
      <c r="J1313" s="16" t="s">
        <v>1019</v>
      </c>
      <c r="K1313" s="49" t="s">
        <v>38</v>
      </c>
      <c r="L1313" s="18">
        <v>4982</v>
      </c>
      <c r="M1313" s="56">
        <v>892.61</v>
      </c>
      <c r="N1313" s="14"/>
    </row>
    <row r="1314" spans="1:14" s="15" customFormat="1" ht="38.25" x14ac:dyDescent="0.2">
      <c r="A1314" s="49" t="s">
        <v>704</v>
      </c>
      <c r="B1314" s="49" t="s">
        <v>710</v>
      </c>
      <c r="C1314" s="49" t="s">
        <v>1002</v>
      </c>
      <c r="D1314" s="49">
        <v>5150031018</v>
      </c>
      <c r="E1314" s="49" t="s">
        <v>706</v>
      </c>
      <c r="F1314" s="49">
        <v>503</v>
      </c>
      <c r="G1314" s="17">
        <v>42377</v>
      </c>
      <c r="H1314" s="49" t="s">
        <v>1003</v>
      </c>
      <c r="I1314" s="49" t="s">
        <v>1004</v>
      </c>
      <c r="J1314" s="16" t="s">
        <v>1020</v>
      </c>
      <c r="K1314" s="49" t="s">
        <v>38</v>
      </c>
      <c r="L1314" s="18">
        <v>4982</v>
      </c>
      <c r="M1314" s="56">
        <v>892.61</v>
      </c>
      <c r="N1314" s="14"/>
    </row>
    <row r="1315" spans="1:14" s="15" customFormat="1" ht="38.25" x14ac:dyDescent="0.2">
      <c r="A1315" s="49" t="s">
        <v>704</v>
      </c>
      <c r="B1315" s="49" t="s">
        <v>710</v>
      </c>
      <c r="C1315" s="49" t="s">
        <v>1002</v>
      </c>
      <c r="D1315" s="49">
        <v>5150031019</v>
      </c>
      <c r="E1315" s="49" t="s">
        <v>706</v>
      </c>
      <c r="F1315" s="49">
        <v>503</v>
      </c>
      <c r="G1315" s="17">
        <v>42377</v>
      </c>
      <c r="H1315" s="49" t="s">
        <v>1003</v>
      </c>
      <c r="I1315" s="49" t="s">
        <v>1004</v>
      </c>
      <c r="J1315" s="16" t="s">
        <v>1021</v>
      </c>
      <c r="K1315" s="49" t="s">
        <v>38</v>
      </c>
      <c r="L1315" s="18">
        <v>4982</v>
      </c>
      <c r="M1315" s="56">
        <v>892.61</v>
      </c>
      <c r="N1315" s="14"/>
    </row>
    <row r="1316" spans="1:14" s="15" customFormat="1" ht="38.25" x14ac:dyDescent="0.2">
      <c r="A1316" s="49" t="s">
        <v>704</v>
      </c>
      <c r="B1316" s="49" t="s">
        <v>710</v>
      </c>
      <c r="C1316" s="49" t="s">
        <v>1002</v>
      </c>
      <c r="D1316" s="49">
        <v>5150031020</v>
      </c>
      <c r="E1316" s="49" t="s">
        <v>706</v>
      </c>
      <c r="F1316" s="49">
        <v>503</v>
      </c>
      <c r="G1316" s="17">
        <v>42377</v>
      </c>
      <c r="H1316" s="49" t="s">
        <v>1003</v>
      </c>
      <c r="I1316" s="49" t="s">
        <v>1004</v>
      </c>
      <c r="J1316" s="16" t="s">
        <v>1022</v>
      </c>
      <c r="K1316" s="49" t="s">
        <v>38</v>
      </c>
      <c r="L1316" s="18">
        <v>4982</v>
      </c>
      <c r="M1316" s="56">
        <v>892.61</v>
      </c>
      <c r="N1316" s="14"/>
    </row>
    <row r="1317" spans="1:14" s="15" customFormat="1" ht="38.25" x14ac:dyDescent="0.2">
      <c r="A1317" s="49" t="s">
        <v>704</v>
      </c>
      <c r="B1317" s="49" t="s">
        <v>710</v>
      </c>
      <c r="C1317" s="49" t="s">
        <v>1002</v>
      </c>
      <c r="D1317" s="49">
        <v>5150031021</v>
      </c>
      <c r="E1317" s="49" t="s">
        <v>706</v>
      </c>
      <c r="F1317" s="49">
        <v>503</v>
      </c>
      <c r="G1317" s="17">
        <v>42377</v>
      </c>
      <c r="H1317" s="49" t="s">
        <v>1003</v>
      </c>
      <c r="I1317" s="49" t="s">
        <v>1004</v>
      </c>
      <c r="J1317" s="16" t="s">
        <v>1023</v>
      </c>
      <c r="K1317" s="49" t="s">
        <v>38</v>
      </c>
      <c r="L1317" s="18">
        <v>4982</v>
      </c>
      <c r="M1317" s="56">
        <v>892.61</v>
      </c>
      <c r="N1317" s="14"/>
    </row>
    <row r="1318" spans="1:14" s="15" customFormat="1" ht="38.25" x14ac:dyDescent="0.2">
      <c r="A1318" s="49" t="s">
        <v>704</v>
      </c>
      <c r="B1318" s="49" t="s">
        <v>710</v>
      </c>
      <c r="C1318" s="49" t="s">
        <v>1002</v>
      </c>
      <c r="D1318" s="49">
        <v>5150031022</v>
      </c>
      <c r="E1318" s="49" t="s">
        <v>706</v>
      </c>
      <c r="F1318" s="49">
        <v>503</v>
      </c>
      <c r="G1318" s="17">
        <v>42377</v>
      </c>
      <c r="H1318" s="49" t="s">
        <v>1003</v>
      </c>
      <c r="I1318" s="49" t="s">
        <v>1004</v>
      </c>
      <c r="J1318" s="16" t="s">
        <v>1024</v>
      </c>
      <c r="K1318" s="49" t="s">
        <v>38</v>
      </c>
      <c r="L1318" s="18">
        <v>4982</v>
      </c>
      <c r="M1318" s="56">
        <v>892.61</v>
      </c>
      <c r="N1318" s="14"/>
    </row>
    <row r="1319" spans="1:14" s="15" customFormat="1" ht="38.25" x14ac:dyDescent="0.2">
      <c r="A1319" s="49" t="s">
        <v>704</v>
      </c>
      <c r="B1319" s="49" t="s">
        <v>710</v>
      </c>
      <c r="C1319" s="49" t="s">
        <v>1002</v>
      </c>
      <c r="D1319" s="49">
        <v>5150031023</v>
      </c>
      <c r="E1319" s="49" t="s">
        <v>706</v>
      </c>
      <c r="F1319" s="49">
        <v>503</v>
      </c>
      <c r="G1319" s="17">
        <v>42377</v>
      </c>
      <c r="H1319" s="49" t="s">
        <v>1003</v>
      </c>
      <c r="I1319" s="49" t="s">
        <v>1004</v>
      </c>
      <c r="J1319" s="16" t="s">
        <v>1025</v>
      </c>
      <c r="K1319" s="49" t="s">
        <v>38</v>
      </c>
      <c r="L1319" s="18">
        <v>4982</v>
      </c>
      <c r="M1319" s="56">
        <v>892.61</v>
      </c>
      <c r="N1319" s="14"/>
    </row>
    <row r="1320" spans="1:14" s="15" customFormat="1" ht="38.25" x14ac:dyDescent="0.2">
      <c r="A1320" s="49" t="s">
        <v>704</v>
      </c>
      <c r="B1320" s="49" t="s">
        <v>710</v>
      </c>
      <c r="C1320" s="49" t="s">
        <v>1002</v>
      </c>
      <c r="D1320" s="49">
        <v>5150031024</v>
      </c>
      <c r="E1320" s="49" t="s">
        <v>706</v>
      </c>
      <c r="F1320" s="49">
        <v>503</v>
      </c>
      <c r="G1320" s="17">
        <v>42377</v>
      </c>
      <c r="H1320" s="49" t="s">
        <v>1003</v>
      </c>
      <c r="I1320" s="49" t="s">
        <v>1004</v>
      </c>
      <c r="J1320" s="16" t="s">
        <v>1026</v>
      </c>
      <c r="K1320" s="49" t="s">
        <v>38</v>
      </c>
      <c r="L1320" s="18">
        <v>4982</v>
      </c>
      <c r="M1320" s="56">
        <v>892.61</v>
      </c>
      <c r="N1320" s="14"/>
    </row>
    <row r="1321" spans="1:14" s="15" customFormat="1" ht="38.25" x14ac:dyDescent="0.2">
      <c r="A1321" s="49" t="s">
        <v>704</v>
      </c>
      <c r="B1321" s="49" t="s">
        <v>710</v>
      </c>
      <c r="C1321" s="49" t="s">
        <v>1002</v>
      </c>
      <c r="D1321" s="49">
        <v>5150031025</v>
      </c>
      <c r="E1321" s="49" t="s">
        <v>706</v>
      </c>
      <c r="F1321" s="49">
        <v>503</v>
      </c>
      <c r="G1321" s="17">
        <v>42377</v>
      </c>
      <c r="H1321" s="49" t="s">
        <v>1003</v>
      </c>
      <c r="I1321" s="49" t="s">
        <v>1004</v>
      </c>
      <c r="J1321" s="16" t="s">
        <v>1027</v>
      </c>
      <c r="K1321" s="49" t="s">
        <v>38</v>
      </c>
      <c r="L1321" s="18">
        <v>4982</v>
      </c>
      <c r="M1321" s="56">
        <v>892.61</v>
      </c>
      <c r="N1321" s="14"/>
    </row>
    <row r="1322" spans="1:14" s="15" customFormat="1" ht="38.25" x14ac:dyDescent="0.2">
      <c r="A1322" s="49" t="s">
        <v>704</v>
      </c>
      <c r="B1322" s="49" t="s">
        <v>710</v>
      </c>
      <c r="C1322" s="49" t="s">
        <v>1002</v>
      </c>
      <c r="D1322" s="49">
        <v>5150031026</v>
      </c>
      <c r="E1322" s="49" t="s">
        <v>706</v>
      </c>
      <c r="F1322" s="49">
        <v>503</v>
      </c>
      <c r="G1322" s="17">
        <v>42377</v>
      </c>
      <c r="H1322" s="49" t="s">
        <v>1003</v>
      </c>
      <c r="I1322" s="49" t="s">
        <v>1004</v>
      </c>
      <c r="J1322" s="16" t="s">
        <v>1028</v>
      </c>
      <c r="K1322" s="49" t="s">
        <v>38</v>
      </c>
      <c r="L1322" s="18">
        <v>4982</v>
      </c>
      <c r="M1322" s="56">
        <v>892.61</v>
      </c>
      <c r="N1322" s="14"/>
    </row>
    <row r="1323" spans="1:14" s="15" customFormat="1" ht="38.25" x14ac:dyDescent="0.2">
      <c r="A1323" s="49" t="s">
        <v>704</v>
      </c>
      <c r="B1323" s="49" t="s">
        <v>710</v>
      </c>
      <c r="C1323" s="49" t="s">
        <v>1002</v>
      </c>
      <c r="D1323" s="49">
        <v>5150031027</v>
      </c>
      <c r="E1323" s="49" t="s">
        <v>706</v>
      </c>
      <c r="F1323" s="49">
        <v>503</v>
      </c>
      <c r="G1323" s="17">
        <v>42377</v>
      </c>
      <c r="H1323" s="49" t="s">
        <v>1003</v>
      </c>
      <c r="I1323" s="49" t="s">
        <v>1004</v>
      </c>
      <c r="J1323" s="16" t="s">
        <v>1029</v>
      </c>
      <c r="K1323" s="49" t="s">
        <v>38</v>
      </c>
      <c r="L1323" s="18">
        <v>4982</v>
      </c>
      <c r="M1323" s="56">
        <v>892.61</v>
      </c>
      <c r="N1323" s="14"/>
    </row>
    <row r="1324" spans="1:14" s="15" customFormat="1" ht="38.25" x14ac:dyDescent="0.2">
      <c r="A1324" s="49" t="s">
        <v>704</v>
      </c>
      <c r="B1324" s="49" t="s">
        <v>710</v>
      </c>
      <c r="C1324" s="49" t="s">
        <v>1002</v>
      </c>
      <c r="D1324" s="49">
        <v>5150031028</v>
      </c>
      <c r="E1324" s="49" t="s">
        <v>706</v>
      </c>
      <c r="F1324" s="49">
        <v>503</v>
      </c>
      <c r="G1324" s="17">
        <v>42377</v>
      </c>
      <c r="H1324" s="49" t="s">
        <v>1003</v>
      </c>
      <c r="I1324" s="49" t="s">
        <v>1004</v>
      </c>
      <c r="J1324" s="16" t="s">
        <v>1030</v>
      </c>
      <c r="K1324" s="49" t="s">
        <v>38</v>
      </c>
      <c r="L1324" s="18">
        <v>4982</v>
      </c>
      <c r="M1324" s="56">
        <v>892.61</v>
      </c>
      <c r="N1324" s="14"/>
    </row>
    <row r="1325" spans="1:14" s="15" customFormat="1" ht="38.25" x14ac:dyDescent="0.2">
      <c r="A1325" s="49" t="s">
        <v>704</v>
      </c>
      <c r="B1325" s="49" t="s">
        <v>710</v>
      </c>
      <c r="C1325" s="49" t="s">
        <v>1002</v>
      </c>
      <c r="D1325" s="49">
        <v>5150031029</v>
      </c>
      <c r="E1325" s="49" t="s">
        <v>706</v>
      </c>
      <c r="F1325" s="49">
        <v>503</v>
      </c>
      <c r="G1325" s="17">
        <v>42377</v>
      </c>
      <c r="H1325" s="49" t="s">
        <v>1003</v>
      </c>
      <c r="I1325" s="49" t="s">
        <v>1004</v>
      </c>
      <c r="J1325" s="16" t="s">
        <v>1031</v>
      </c>
      <c r="K1325" s="49" t="s">
        <v>38</v>
      </c>
      <c r="L1325" s="18">
        <v>4982</v>
      </c>
      <c r="M1325" s="56">
        <v>892.61</v>
      </c>
      <c r="N1325" s="14"/>
    </row>
    <row r="1326" spans="1:14" s="15" customFormat="1" ht="38.25" x14ac:dyDescent="0.2">
      <c r="A1326" s="49" t="s">
        <v>704</v>
      </c>
      <c r="B1326" s="49" t="s">
        <v>710</v>
      </c>
      <c r="C1326" s="49" t="s">
        <v>1002</v>
      </c>
      <c r="D1326" s="49">
        <v>5150031030</v>
      </c>
      <c r="E1326" s="49" t="s">
        <v>706</v>
      </c>
      <c r="F1326" s="49">
        <v>503</v>
      </c>
      <c r="G1326" s="17">
        <v>42377</v>
      </c>
      <c r="H1326" s="49" t="s">
        <v>1003</v>
      </c>
      <c r="I1326" s="49" t="s">
        <v>1004</v>
      </c>
      <c r="J1326" s="16" t="s">
        <v>1032</v>
      </c>
      <c r="K1326" s="49" t="s">
        <v>38</v>
      </c>
      <c r="L1326" s="18">
        <v>4982</v>
      </c>
      <c r="M1326" s="56">
        <v>892.61</v>
      </c>
      <c r="N1326" s="14"/>
    </row>
    <row r="1327" spans="1:14" s="15" customFormat="1" ht="38.25" x14ac:dyDescent="0.2">
      <c r="A1327" s="49" t="s">
        <v>704</v>
      </c>
      <c r="B1327" s="49" t="s">
        <v>710</v>
      </c>
      <c r="C1327" s="49" t="s">
        <v>1002</v>
      </c>
      <c r="D1327" s="49">
        <v>5150031031</v>
      </c>
      <c r="E1327" s="49" t="s">
        <v>706</v>
      </c>
      <c r="F1327" s="49">
        <v>503</v>
      </c>
      <c r="G1327" s="17">
        <v>42377</v>
      </c>
      <c r="H1327" s="49" t="s">
        <v>1003</v>
      </c>
      <c r="I1327" s="49" t="s">
        <v>1004</v>
      </c>
      <c r="J1327" s="16" t="s">
        <v>1033</v>
      </c>
      <c r="K1327" s="49" t="s">
        <v>38</v>
      </c>
      <c r="L1327" s="18">
        <v>4982</v>
      </c>
      <c r="M1327" s="56">
        <v>892.61</v>
      </c>
      <c r="N1327" s="14"/>
    </row>
    <row r="1328" spans="1:14" s="15" customFormat="1" ht="38.25" x14ac:dyDescent="0.2">
      <c r="A1328" s="49" t="s">
        <v>704</v>
      </c>
      <c r="B1328" s="49" t="s">
        <v>710</v>
      </c>
      <c r="C1328" s="49" t="s">
        <v>1002</v>
      </c>
      <c r="D1328" s="49">
        <v>5150031032</v>
      </c>
      <c r="E1328" s="49" t="s">
        <v>706</v>
      </c>
      <c r="F1328" s="49">
        <v>503</v>
      </c>
      <c r="G1328" s="17">
        <v>42377</v>
      </c>
      <c r="H1328" s="49" t="s">
        <v>1003</v>
      </c>
      <c r="I1328" s="49" t="s">
        <v>1004</v>
      </c>
      <c r="J1328" s="16" t="s">
        <v>1034</v>
      </c>
      <c r="K1328" s="49" t="s">
        <v>38</v>
      </c>
      <c r="L1328" s="18">
        <v>4982</v>
      </c>
      <c r="M1328" s="56">
        <v>892.61</v>
      </c>
      <c r="N1328" s="14"/>
    </row>
    <row r="1329" spans="1:14" s="15" customFormat="1" ht="38.25" x14ac:dyDescent="0.2">
      <c r="A1329" s="49" t="s">
        <v>704</v>
      </c>
      <c r="B1329" s="49" t="s">
        <v>710</v>
      </c>
      <c r="C1329" s="49" t="s">
        <v>1002</v>
      </c>
      <c r="D1329" s="49">
        <v>5150031033</v>
      </c>
      <c r="E1329" s="49" t="s">
        <v>706</v>
      </c>
      <c r="F1329" s="49">
        <v>503</v>
      </c>
      <c r="G1329" s="17">
        <v>42377</v>
      </c>
      <c r="H1329" s="49" t="s">
        <v>1003</v>
      </c>
      <c r="I1329" s="49" t="s">
        <v>1004</v>
      </c>
      <c r="J1329" s="16" t="s">
        <v>1035</v>
      </c>
      <c r="K1329" s="49" t="s">
        <v>38</v>
      </c>
      <c r="L1329" s="18">
        <v>4982</v>
      </c>
      <c r="M1329" s="56">
        <v>892.61</v>
      </c>
      <c r="N1329" s="14"/>
    </row>
    <row r="1330" spans="1:14" s="15" customFormat="1" ht="38.25" x14ac:dyDescent="0.2">
      <c r="A1330" s="49" t="s">
        <v>704</v>
      </c>
      <c r="B1330" s="49" t="s">
        <v>710</v>
      </c>
      <c r="C1330" s="49" t="s">
        <v>1002</v>
      </c>
      <c r="D1330" s="49">
        <v>5150031034</v>
      </c>
      <c r="E1330" s="49" t="s">
        <v>706</v>
      </c>
      <c r="F1330" s="49">
        <v>503</v>
      </c>
      <c r="G1330" s="17">
        <v>42377</v>
      </c>
      <c r="H1330" s="49" t="s">
        <v>1003</v>
      </c>
      <c r="I1330" s="49" t="s">
        <v>1004</v>
      </c>
      <c r="J1330" s="16" t="s">
        <v>1026</v>
      </c>
      <c r="K1330" s="49" t="s">
        <v>38</v>
      </c>
      <c r="L1330" s="18">
        <v>4982</v>
      </c>
      <c r="M1330" s="56">
        <v>892.61</v>
      </c>
      <c r="N1330" s="14"/>
    </row>
    <row r="1331" spans="1:14" s="15" customFormat="1" ht="38.25" x14ac:dyDescent="0.2">
      <c r="A1331" s="49" t="s">
        <v>704</v>
      </c>
      <c r="B1331" s="49" t="s">
        <v>710</v>
      </c>
      <c r="C1331" s="49" t="s">
        <v>1002</v>
      </c>
      <c r="D1331" s="49">
        <v>5150031035</v>
      </c>
      <c r="E1331" s="49" t="s">
        <v>706</v>
      </c>
      <c r="F1331" s="49">
        <v>503</v>
      </c>
      <c r="G1331" s="17">
        <v>42377</v>
      </c>
      <c r="H1331" s="49" t="s">
        <v>1003</v>
      </c>
      <c r="I1331" s="49" t="s">
        <v>1004</v>
      </c>
      <c r="J1331" s="16" t="s">
        <v>1036</v>
      </c>
      <c r="K1331" s="49" t="s">
        <v>38</v>
      </c>
      <c r="L1331" s="18">
        <v>4982</v>
      </c>
      <c r="M1331" s="56">
        <v>892.61</v>
      </c>
      <c r="N1331" s="14"/>
    </row>
    <row r="1332" spans="1:14" s="15" customFormat="1" ht="38.25" x14ac:dyDescent="0.2">
      <c r="A1332" s="49" t="s">
        <v>704</v>
      </c>
      <c r="B1332" s="49" t="s">
        <v>710</v>
      </c>
      <c r="C1332" s="49" t="s">
        <v>1002</v>
      </c>
      <c r="D1332" s="49">
        <v>5150031036</v>
      </c>
      <c r="E1332" s="49" t="s">
        <v>706</v>
      </c>
      <c r="F1332" s="49">
        <v>503</v>
      </c>
      <c r="G1332" s="17">
        <v>42377</v>
      </c>
      <c r="H1332" s="49" t="s">
        <v>1003</v>
      </c>
      <c r="I1332" s="49" t="s">
        <v>1004</v>
      </c>
      <c r="J1332" s="16" t="s">
        <v>1037</v>
      </c>
      <c r="K1332" s="49" t="s">
        <v>38</v>
      </c>
      <c r="L1332" s="18">
        <v>4982</v>
      </c>
      <c r="M1332" s="56">
        <v>892.61</v>
      </c>
      <c r="N1332" s="14"/>
    </row>
    <row r="1333" spans="1:14" s="15" customFormat="1" ht="38.25" x14ac:dyDescent="0.2">
      <c r="A1333" s="49" t="s">
        <v>704</v>
      </c>
      <c r="B1333" s="49" t="s">
        <v>710</v>
      </c>
      <c r="C1333" s="49" t="s">
        <v>1002</v>
      </c>
      <c r="D1333" s="49">
        <v>5150031037</v>
      </c>
      <c r="E1333" s="49" t="s">
        <v>706</v>
      </c>
      <c r="F1333" s="49">
        <v>503</v>
      </c>
      <c r="G1333" s="17">
        <v>42377</v>
      </c>
      <c r="H1333" s="49" t="s">
        <v>1003</v>
      </c>
      <c r="I1333" s="49" t="s">
        <v>1004</v>
      </c>
      <c r="J1333" s="16" t="s">
        <v>1038</v>
      </c>
      <c r="K1333" s="49" t="s">
        <v>38</v>
      </c>
      <c r="L1333" s="18">
        <v>4982</v>
      </c>
      <c r="M1333" s="56">
        <v>892.61</v>
      </c>
      <c r="N1333" s="14"/>
    </row>
    <row r="1334" spans="1:14" s="15" customFormat="1" ht="38.25" x14ac:dyDescent="0.2">
      <c r="A1334" s="49" t="s">
        <v>855</v>
      </c>
      <c r="B1334" s="49" t="s">
        <v>710</v>
      </c>
      <c r="C1334" s="49" t="s">
        <v>1002</v>
      </c>
      <c r="D1334" s="49">
        <v>5150031038</v>
      </c>
      <c r="E1334" s="49" t="s">
        <v>706</v>
      </c>
      <c r="F1334" s="49">
        <v>503</v>
      </c>
      <c r="G1334" s="17">
        <v>42377</v>
      </c>
      <c r="H1334" s="49" t="s">
        <v>1003</v>
      </c>
      <c r="I1334" s="49" t="s">
        <v>1004</v>
      </c>
      <c r="J1334" s="16" t="s">
        <v>1039</v>
      </c>
      <c r="K1334" s="49" t="s">
        <v>38</v>
      </c>
      <c r="L1334" s="18">
        <v>4982</v>
      </c>
      <c r="M1334" s="56">
        <v>892.61</v>
      </c>
      <c r="N1334" s="14"/>
    </row>
    <row r="1335" spans="1:14" s="15" customFormat="1" ht="38.25" x14ac:dyDescent="0.2">
      <c r="A1335" s="49" t="s">
        <v>855</v>
      </c>
      <c r="B1335" s="49" t="s">
        <v>710</v>
      </c>
      <c r="C1335" s="49" t="s">
        <v>1002</v>
      </c>
      <c r="D1335" s="49">
        <v>5150031039</v>
      </c>
      <c r="E1335" s="49" t="s">
        <v>706</v>
      </c>
      <c r="F1335" s="49">
        <v>503</v>
      </c>
      <c r="G1335" s="17">
        <v>42377</v>
      </c>
      <c r="H1335" s="49" t="s">
        <v>1003</v>
      </c>
      <c r="I1335" s="49" t="s">
        <v>1004</v>
      </c>
      <c r="J1335" s="16" t="s">
        <v>1040</v>
      </c>
      <c r="K1335" s="49" t="s">
        <v>38</v>
      </c>
      <c r="L1335" s="18">
        <v>4982</v>
      </c>
      <c r="M1335" s="56">
        <v>892.61</v>
      </c>
      <c r="N1335" s="14"/>
    </row>
    <row r="1336" spans="1:14" s="15" customFormat="1" ht="38.25" x14ac:dyDescent="0.2">
      <c r="A1336" s="49" t="s">
        <v>855</v>
      </c>
      <c r="B1336" s="49" t="s">
        <v>710</v>
      </c>
      <c r="C1336" s="49" t="s">
        <v>1002</v>
      </c>
      <c r="D1336" s="49">
        <v>5150031040</v>
      </c>
      <c r="E1336" s="49" t="s">
        <v>706</v>
      </c>
      <c r="F1336" s="49">
        <v>503</v>
      </c>
      <c r="G1336" s="17">
        <v>42377</v>
      </c>
      <c r="H1336" s="49" t="s">
        <v>1003</v>
      </c>
      <c r="I1336" s="49" t="s">
        <v>1004</v>
      </c>
      <c r="J1336" s="16" t="s">
        <v>1041</v>
      </c>
      <c r="K1336" s="49" t="s">
        <v>38</v>
      </c>
      <c r="L1336" s="18">
        <v>4982</v>
      </c>
      <c r="M1336" s="56">
        <v>892.61</v>
      </c>
      <c r="N1336" s="14"/>
    </row>
    <row r="1337" spans="1:14" s="15" customFormat="1" ht="38.25" x14ac:dyDescent="0.2">
      <c r="A1337" s="49" t="s">
        <v>855</v>
      </c>
      <c r="B1337" s="49" t="s">
        <v>710</v>
      </c>
      <c r="C1337" s="49" t="s">
        <v>1002</v>
      </c>
      <c r="D1337" s="49">
        <v>5150031041</v>
      </c>
      <c r="E1337" s="49" t="s">
        <v>706</v>
      </c>
      <c r="F1337" s="49">
        <v>503</v>
      </c>
      <c r="G1337" s="17">
        <v>42377</v>
      </c>
      <c r="H1337" s="49" t="s">
        <v>1003</v>
      </c>
      <c r="I1337" s="49" t="s">
        <v>1004</v>
      </c>
      <c r="J1337" s="16" t="s">
        <v>1042</v>
      </c>
      <c r="K1337" s="49" t="s">
        <v>38</v>
      </c>
      <c r="L1337" s="18">
        <v>4982</v>
      </c>
      <c r="M1337" s="56">
        <v>892.61</v>
      </c>
      <c r="N1337" s="14"/>
    </row>
    <row r="1338" spans="1:14" s="15" customFormat="1" ht="38.25" x14ac:dyDescent="0.2">
      <c r="A1338" s="49" t="s">
        <v>855</v>
      </c>
      <c r="B1338" s="49" t="s">
        <v>710</v>
      </c>
      <c r="C1338" s="49" t="s">
        <v>1002</v>
      </c>
      <c r="D1338" s="49">
        <v>5150031042</v>
      </c>
      <c r="E1338" s="49" t="s">
        <v>706</v>
      </c>
      <c r="F1338" s="49">
        <v>503</v>
      </c>
      <c r="G1338" s="17">
        <v>42377</v>
      </c>
      <c r="H1338" s="49" t="s">
        <v>1003</v>
      </c>
      <c r="I1338" s="49" t="s">
        <v>1004</v>
      </c>
      <c r="J1338" s="16" t="s">
        <v>1043</v>
      </c>
      <c r="K1338" s="49" t="s">
        <v>38</v>
      </c>
      <c r="L1338" s="18">
        <v>4982</v>
      </c>
      <c r="M1338" s="56">
        <v>892.61</v>
      </c>
      <c r="N1338" s="14"/>
    </row>
    <row r="1339" spans="1:14" s="15" customFormat="1" ht="51" x14ac:dyDescent="0.2">
      <c r="A1339" s="49" t="s">
        <v>704</v>
      </c>
      <c r="B1339" s="49" t="s">
        <v>710</v>
      </c>
      <c r="C1339" s="49" t="s">
        <v>976</v>
      </c>
      <c r="D1339" s="49">
        <v>5150029005</v>
      </c>
      <c r="E1339" s="49" t="s">
        <v>706</v>
      </c>
      <c r="F1339" s="49">
        <v>503</v>
      </c>
      <c r="G1339" s="17">
        <v>42377</v>
      </c>
      <c r="H1339" s="49" t="s">
        <v>977</v>
      </c>
      <c r="I1339" s="49" t="s">
        <v>978</v>
      </c>
      <c r="J1339" s="16" t="s">
        <v>979</v>
      </c>
      <c r="K1339" s="49" t="s">
        <v>38</v>
      </c>
      <c r="L1339" s="18">
        <f>117213.79*1.16</f>
        <v>135967.99639999997</v>
      </c>
      <c r="M1339" s="56">
        <v>24360.9</v>
      </c>
      <c r="N1339" s="14"/>
    </row>
    <row r="1340" spans="1:14" s="15" customFormat="1" ht="51" x14ac:dyDescent="0.2">
      <c r="A1340" s="49" t="s">
        <v>704</v>
      </c>
      <c r="B1340" s="49" t="s">
        <v>710</v>
      </c>
      <c r="C1340" s="49" t="s">
        <v>976</v>
      </c>
      <c r="D1340" s="49">
        <v>5150029006</v>
      </c>
      <c r="E1340" s="49" t="s">
        <v>706</v>
      </c>
      <c r="F1340" s="49">
        <v>503</v>
      </c>
      <c r="G1340" s="17">
        <v>42377</v>
      </c>
      <c r="H1340" s="49" t="s">
        <v>977</v>
      </c>
      <c r="I1340" s="49" t="s">
        <v>978</v>
      </c>
      <c r="J1340" s="16" t="s">
        <v>980</v>
      </c>
      <c r="K1340" s="49" t="s">
        <v>38</v>
      </c>
      <c r="L1340" s="18">
        <v>135968</v>
      </c>
      <c r="M1340" s="56">
        <v>24360.9</v>
      </c>
      <c r="N1340" s="14"/>
    </row>
    <row r="1341" spans="1:14" s="15" customFormat="1" ht="51" x14ac:dyDescent="0.2">
      <c r="A1341" s="49" t="s">
        <v>704</v>
      </c>
      <c r="B1341" s="49" t="s">
        <v>710</v>
      </c>
      <c r="C1341" s="49" t="s">
        <v>976</v>
      </c>
      <c r="D1341" s="49">
        <v>5150029007</v>
      </c>
      <c r="E1341" s="49" t="s">
        <v>706</v>
      </c>
      <c r="F1341" s="49">
        <v>503</v>
      </c>
      <c r="G1341" s="17">
        <v>42377</v>
      </c>
      <c r="H1341" s="49" t="s">
        <v>977</v>
      </c>
      <c r="I1341" s="49" t="s">
        <v>978</v>
      </c>
      <c r="J1341" s="16" t="s">
        <v>981</v>
      </c>
      <c r="K1341" s="49" t="s">
        <v>38</v>
      </c>
      <c r="L1341" s="18">
        <v>135968</v>
      </c>
      <c r="M1341" s="56">
        <v>24360.9</v>
      </c>
      <c r="N1341" s="14"/>
    </row>
    <row r="1342" spans="1:14" s="15" customFormat="1" ht="51" x14ac:dyDescent="0.2">
      <c r="A1342" s="49" t="s">
        <v>704</v>
      </c>
      <c r="B1342" s="49" t="s">
        <v>710</v>
      </c>
      <c r="C1342" s="49" t="s">
        <v>976</v>
      </c>
      <c r="D1342" s="49">
        <v>5150029008</v>
      </c>
      <c r="E1342" s="49" t="s">
        <v>706</v>
      </c>
      <c r="F1342" s="49">
        <v>503</v>
      </c>
      <c r="G1342" s="17">
        <v>42377</v>
      </c>
      <c r="H1342" s="49" t="s">
        <v>977</v>
      </c>
      <c r="I1342" s="49" t="s">
        <v>978</v>
      </c>
      <c r="J1342" s="16" t="s">
        <v>982</v>
      </c>
      <c r="K1342" s="49" t="s">
        <v>38</v>
      </c>
      <c r="L1342" s="18">
        <v>135968</v>
      </c>
      <c r="M1342" s="56">
        <v>24360.9</v>
      </c>
      <c r="N1342" s="14"/>
    </row>
    <row r="1343" spans="1:14" s="15" customFormat="1" ht="51" x14ac:dyDescent="0.2">
      <c r="A1343" s="49" t="s">
        <v>704</v>
      </c>
      <c r="B1343" s="49" t="s">
        <v>710</v>
      </c>
      <c r="C1343" s="49" t="s">
        <v>976</v>
      </c>
      <c r="D1343" s="49">
        <v>5150029009</v>
      </c>
      <c r="E1343" s="49" t="s">
        <v>706</v>
      </c>
      <c r="F1343" s="49">
        <v>503</v>
      </c>
      <c r="G1343" s="17">
        <v>42377</v>
      </c>
      <c r="H1343" s="49" t="s">
        <v>977</v>
      </c>
      <c r="I1343" s="49" t="s">
        <v>978</v>
      </c>
      <c r="J1343" s="16" t="s">
        <v>983</v>
      </c>
      <c r="K1343" s="49" t="s">
        <v>38</v>
      </c>
      <c r="L1343" s="18">
        <v>135968</v>
      </c>
      <c r="M1343" s="56">
        <v>24360.9</v>
      </c>
      <c r="N1343" s="14"/>
    </row>
    <row r="1344" spans="1:14" s="15" customFormat="1" ht="51" x14ac:dyDescent="0.2">
      <c r="A1344" s="49" t="s">
        <v>704</v>
      </c>
      <c r="B1344" s="49" t="s">
        <v>710</v>
      </c>
      <c r="C1344" s="49" t="s">
        <v>976</v>
      </c>
      <c r="D1344" s="49">
        <v>5150029010</v>
      </c>
      <c r="E1344" s="49" t="s">
        <v>706</v>
      </c>
      <c r="F1344" s="49">
        <v>503</v>
      </c>
      <c r="G1344" s="17">
        <v>42377</v>
      </c>
      <c r="H1344" s="49" t="s">
        <v>977</v>
      </c>
      <c r="I1344" s="49" t="s">
        <v>978</v>
      </c>
      <c r="J1344" s="16" t="s">
        <v>984</v>
      </c>
      <c r="K1344" s="49" t="s">
        <v>38</v>
      </c>
      <c r="L1344" s="18">
        <v>135968</v>
      </c>
      <c r="M1344" s="56">
        <v>24360.9</v>
      </c>
      <c r="N1344" s="14"/>
    </row>
    <row r="1345" spans="1:14" s="15" customFormat="1" ht="51" x14ac:dyDescent="0.2">
      <c r="A1345" s="49" t="s">
        <v>704</v>
      </c>
      <c r="B1345" s="49" t="s">
        <v>710</v>
      </c>
      <c r="C1345" s="49" t="s">
        <v>976</v>
      </c>
      <c r="D1345" s="49">
        <v>5150029011</v>
      </c>
      <c r="E1345" s="49" t="s">
        <v>706</v>
      </c>
      <c r="F1345" s="49">
        <v>503</v>
      </c>
      <c r="G1345" s="17">
        <v>42377</v>
      </c>
      <c r="H1345" s="49" t="s">
        <v>977</v>
      </c>
      <c r="I1345" s="49" t="s">
        <v>978</v>
      </c>
      <c r="J1345" s="16" t="s">
        <v>985</v>
      </c>
      <c r="K1345" s="49" t="s">
        <v>38</v>
      </c>
      <c r="L1345" s="18">
        <v>135968</v>
      </c>
      <c r="M1345" s="56">
        <v>24360.9</v>
      </c>
      <c r="N1345" s="14"/>
    </row>
    <row r="1346" spans="1:14" s="15" customFormat="1" ht="51" x14ac:dyDescent="0.2">
      <c r="A1346" s="49" t="s">
        <v>704</v>
      </c>
      <c r="B1346" s="49" t="s">
        <v>710</v>
      </c>
      <c r="C1346" s="49" t="s">
        <v>976</v>
      </c>
      <c r="D1346" s="49">
        <v>5150029012</v>
      </c>
      <c r="E1346" s="49" t="s">
        <v>706</v>
      </c>
      <c r="F1346" s="49">
        <v>503</v>
      </c>
      <c r="G1346" s="17">
        <v>42377</v>
      </c>
      <c r="H1346" s="49" t="s">
        <v>977</v>
      </c>
      <c r="I1346" s="49" t="s">
        <v>978</v>
      </c>
      <c r="J1346" s="16" t="s">
        <v>986</v>
      </c>
      <c r="K1346" s="49" t="s">
        <v>38</v>
      </c>
      <c r="L1346" s="18">
        <v>135968</v>
      </c>
      <c r="M1346" s="56">
        <v>24360.9</v>
      </c>
      <c r="N1346" s="14"/>
    </row>
    <row r="1347" spans="1:14" s="15" customFormat="1" ht="51" x14ac:dyDescent="0.2">
      <c r="A1347" s="49" t="s">
        <v>704</v>
      </c>
      <c r="B1347" s="49" t="s">
        <v>710</v>
      </c>
      <c r="C1347" s="49" t="s">
        <v>976</v>
      </c>
      <c r="D1347" s="49">
        <v>5150029013</v>
      </c>
      <c r="E1347" s="49" t="s">
        <v>706</v>
      </c>
      <c r="F1347" s="49">
        <v>503</v>
      </c>
      <c r="G1347" s="17">
        <v>42377</v>
      </c>
      <c r="H1347" s="49" t="s">
        <v>977</v>
      </c>
      <c r="I1347" s="49" t="s">
        <v>978</v>
      </c>
      <c r="J1347" s="16" t="s">
        <v>987</v>
      </c>
      <c r="K1347" s="49" t="s">
        <v>38</v>
      </c>
      <c r="L1347" s="18">
        <v>135968</v>
      </c>
      <c r="M1347" s="56">
        <v>24360.9</v>
      </c>
      <c r="N1347" s="14"/>
    </row>
    <row r="1348" spans="1:14" s="15" customFormat="1" ht="51" x14ac:dyDescent="0.2">
      <c r="A1348" s="49" t="s">
        <v>704</v>
      </c>
      <c r="B1348" s="49" t="s">
        <v>710</v>
      </c>
      <c r="C1348" s="49" t="s">
        <v>976</v>
      </c>
      <c r="D1348" s="49">
        <v>5150029014</v>
      </c>
      <c r="E1348" s="49" t="s">
        <v>706</v>
      </c>
      <c r="F1348" s="49">
        <v>503</v>
      </c>
      <c r="G1348" s="17">
        <v>42377</v>
      </c>
      <c r="H1348" s="49" t="s">
        <v>977</v>
      </c>
      <c r="I1348" s="49" t="s">
        <v>978</v>
      </c>
      <c r="J1348" s="16" t="s">
        <v>988</v>
      </c>
      <c r="K1348" s="49" t="s">
        <v>38</v>
      </c>
      <c r="L1348" s="18">
        <v>135968</v>
      </c>
      <c r="M1348" s="56">
        <v>24360.9</v>
      </c>
      <c r="N1348" s="14"/>
    </row>
    <row r="1349" spans="1:14" s="15" customFormat="1" ht="63.75" x14ac:dyDescent="0.2">
      <c r="A1349" s="49" t="s">
        <v>704</v>
      </c>
      <c r="B1349" s="49" t="s">
        <v>710</v>
      </c>
      <c r="C1349" s="49" t="s">
        <v>989</v>
      </c>
      <c r="D1349" s="49">
        <v>5150034001</v>
      </c>
      <c r="E1349" s="49" t="s">
        <v>706</v>
      </c>
      <c r="F1349" s="49">
        <v>503</v>
      </c>
      <c r="G1349" s="17">
        <v>42377</v>
      </c>
      <c r="H1349" s="49" t="s">
        <v>990</v>
      </c>
      <c r="I1349" s="49" t="s">
        <v>991</v>
      </c>
      <c r="J1349" s="16" t="s">
        <v>992</v>
      </c>
      <c r="K1349" s="49" t="s">
        <v>38</v>
      </c>
      <c r="L1349" s="18">
        <f>62835.34*1.16</f>
        <v>72888.994399999996</v>
      </c>
      <c r="M1349" s="56">
        <v>13059.27</v>
      </c>
      <c r="N1349" s="14"/>
    </row>
    <row r="1350" spans="1:14" s="15" customFormat="1" ht="63.75" x14ac:dyDescent="0.2">
      <c r="A1350" s="49" t="s">
        <v>704</v>
      </c>
      <c r="B1350" s="49" t="s">
        <v>710</v>
      </c>
      <c r="C1350" s="49" t="s">
        <v>989</v>
      </c>
      <c r="D1350" s="49">
        <v>5150034002</v>
      </c>
      <c r="E1350" s="49" t="s">
        <v>706</v>
      </c>
      <c r="F1350" s="49">
        <v>503</v>
      </c>
      <c r="G1350" s="17">
        <v>42377</v>
      </c>
      <c r="H1350" s="49" t="s">
        <v>990</v>
      </c>
      <c r="I1350" s="49" t="s">
        <v>991</v>
      </c>
      <c r="J1350" s="16" t="s">
        <v>993</v>
      </c>
      <c r="K1350" s="49" t="s">
        <v>38</v>
      </c>
      <c r="L1350" s="18">
        <v>72888.990000000005</v>
      </c>
      <c r="M1350" s="56">
        <v>13059.27</v>
      </c>
      <c r="N1350" s="14"/>
    </row>
    <row r="1351" spans="1:14" s="15" customFormat="1" ht="63.75" x14ac:dyDescent="0.2">
      <c r="A1351" s="49" t="s">
        <v>704</v>
      </c>
      <c r="B1351" s="49" t="s">
        <v>710</v>
      </c>
      <c r="C1351" s="49" t="s">
        <v>989</v>
      </c>
      <c r="D1351" s="49">
        <v>5150034003</v>
      </c>
      <c r="E1351" s="49" t="s">
        <v>706</v>
      </c>
      <c r="F1351" s="49">
        <v>503</v>
      </c>
      <c r="G1351" s="17">
        <v>42377</v>
      </c>
      <c r="H1351" s="49" t="s">
        <v>990</v>
      </c>
      <c r="I1351" s="49" t="s">
        <v>991</v>
      </c>
      <c r="J1351" s="16" t="s">
        <v>994</v>
      </c>
      <c r="K1351" s="49" t="s">
        <v>38</v>
      </c>
      <c r="L1351" s="18">
        <v>72888.990000000005</v>
      </c>
      <c r="M1351" s="56">
        <v>13059.27</v>
      </c>
      <c r="N1351" s="14"/>
    </row>
    <row r="1352" spans="1:14" s="15" customFormat="1" ht="63.75" x14ac:dyDescent="0.2">
      <c r="A1352" s="49" t="s">
        <v>704</v>
      </c>
      <c r="B1352" s="49" t="s">
        <v>710</v>
      </c>
      <c r="C1352" s="49" t="s">
        <v>989</v>
      </c>
      <c r="D1352" s="49">
        <v>5150034004</v>
      </c>
      <c r="E1352" s="49" t="s">
        <v>706</v>
      </c>
      <c r="F1352" s="49">
        <v>503</v>
      </c>
      <c r="G1352" s="17">
        <v>42377</v>
      </c>
      <c r="H1352" s="49" t="s">
        <v>990</v>
      </c>
      <c r="I1352" s="49" t="s">
        <v>991</v>
      </c>
      <c r="J1352" s="16" t="s">
        <v>995</v>
      </c>
      <c r="K1352" s="49" t="s">
        <v>38</v>
      </c>
      <c r="L1352" s="18">
        <v>72888.990000000005</v>
      </c>
      <c r="M1352" s="56">
        <v>13059.27</v>
      </c>
      <c r="N1352" s="14"/>
    </row>
    <row r="1353" spans="1:14" s="15" customFormat="1" ht="63.75" x14ac:dyDescent="0.2">
      <c r="A1353" s="49" t="s">
        <v>704</v>
      </c>
      <c r="B1353" s="49" t="s">
        <v>710</v>
      </c>
      <c r="C1353" s="49" t="s">
        <v>989</v>
      </c>
      <c r="D1353" s="49">
        <v>5150034005</v>
      </c>
      <c r="E1353" s="49" t="s">
        <v>706</v>
      </c>
      <c r="F1353" s="49">
        <v>503</v>
      </c>
      <c r="G1353" s="17">
        <v>42377</v>
      </c>
      <c r="H1353" s="49" t="s">
        <v>990</v>
      </c>
      <c r="I1353" s="49" t="s">
        <v>991</v>
      </c>
      <c r="J1353" s="16" t="s">
        <v>996</v>
      </c>
      <c r="K1353" s="49" t="s">
        <v>38</v>
      </c>
      <c r="L1353" s="18">
        <v>72888.990000000005</v>
      </c>
      <c r="M1353" s="56">
        <v>13059.27</v>
      </c>
      <c r="N1353" s="14"/>
    </row>
    <row r="1354" spans="1:14" s="15" customFormat="1" ht="63.75" x14ac:dyDescent="0.2">
      <c r="A1354" s="49" t="s">
        <v>704</v>
      </c>
      <c r="B1354" s="49" t="s">
        <v>710</v>
      </c>
      <c r="C1354" s="49" t="s">
        <v>989</v>
      </c>
      <c r="D1354" s="49">
        <v>5150034006</v>
      </c>
      <c r="E1354" s="49" t="s">
        <v>706</v>
      </c>
      <c r="F1354" s="49">
        <v>503</v>
      </c>
      <c r="G1354" s="17">
        <v>42377</v>
      </c>
      <c r="H1354" s="49" t="s">
        <v>990</v>
      </c>
      <c r="I1354" s="49" t="s">
        <v>991</v>
      </c>
      <c r="J1354" s="16" t="s">
        <v>997</v>
      </c>
      <c r="K1354" s="49" t="s">
        <v>38</v>
      </c>
      <c r="L1354" s="18">
        <v>72888.990000000005</v>
      </c>
      <c r="M1354" s="56">
        <v>13059.27</v>
      </c>
      <c r="N1354" s="14"/>
    </row>
    <row r="1355" spans="1:14" s="15" customFormat="1" ht="63.75" x14ac:dyDescent="0.2">
      <c r="A1355" s="49" t="s">
        <v>704</v>
      </c>
      <c r="B1355" s="49" t="s">
        <v>710</v>
      </c>
      <c r="C1355" s="49" t="s">
        <v>989</v>
      </c>
      <c r="D1355" s="49">
        <v>5150034007</v>
      </c>
      <c r="E1355" s="49" t="s">
        <v>706</v>
      </c>
      <c r="F1355" s="49">
        <v>503</v>
      </c>
      <c r="G1355" s="17">
        <v>42377</v>
      </c>
      <c r="H1355" s="49" t="s">
        <v>990</v>
      </c>
      <c r="I1355" s="49" t="s">
        <v>991</v>
      </c>
      <c r="J1355" s="16" t="s">
        <v>998</v>
      </c>
      <c r="K1355" s="49" t="s">
        <v>38</v>
      </c>
      <c r="L1355" s="18">
        <v>72888.990000000005</v>
      </c>
      <c r="M1355" s="56">
        <v>13059.27</v>
      </c>
      <c r="N1355" s="14"/>
    </row>
    <row r="1356" spans="1:14" s="15" customFormat="1" ht="63.75" x14ac:dyDescent="0.2">
      <c r="A1356" s="49" t="s">
        <v>704</v>
      </c>
      <c r="B1356" s="49" t="s">
        <v>710</v>
      </c>
      <c r="C1356" s="49" t="s">
        <v>989</v>
      </c>
      <c r="D1356" s="49">
        <v>5150034008</v>
      </c>
      <c r="E1356" s="49" t="s">
        <v>706</v>
      </c>
      <c r="F1356" s="49">
        <v>503</v>
      </c>
      <c r="G1356" s="17">
        <v>42377</v>
      </c>
      <c r="H1356" s="49" t="s">
        <v>990</v>
      </c>
      <c r="I1356" s="49" t="s">
        <v>991</v>
      </c>
      <c r="J1356" s="16" t="s">
        <v>999</v>
      </c>
      <c r="K1356" s="49" t="s">
        <v>38</v>
      </c>
      <c r="L1356" s="18">
        <v>72888.990000000005</v>
      </c>
      <c r="M1356" s="56">
        <v>13059.27</v>
      </c>
      <c r="N1356" s="14"/>
    </row>
    <row r="1357" spans="1:14" s="15" customFormat="1" ht="63.75" x14ac:dyDescent="0.2">
      <c r="A1357" s="49" t="s">
        <v>704</v>
      </c>
      <c r="B1357" s="49" t="s">
        <v>710</v>
      </c>
      <c r="C1357" s="49" t="s">
        <v>989</v>
      </c>
      <c r="D1357" s="49">
        <v>5150034009</v>
      </c>
      <c r="E1357" s="49" t="s">
        <v>706</v>
      </c>
      <c r="F1357" s="49">
        <v>503</v>
      </c>
      <c r="G1357" s="17">
        <v>42377</v>
      </c>
      <c r="H1357" s="49" t="s">
        <v>990</v>
      </c>
      <c r="I1357" s="49" t="s">
        <v>991</v>
      </c>
      <c r="J1357" s="16" t="s">
        <v>1000</v>
      </c>
      <c r="K1357" s="49" t="s">
        <v>38</v>
      </c>
      <c r="L1357" s="18">
        <v>72888.990000000005</v>
      </c>
      <c r="M1357" s="56">
        <v>13059.27</v>
      </c>
      <c r="N1357" s="14"/>
    </row>
    <row r="1358" spans="1:14" s="15" customFormat="1" ht="63.75" x14ac:dyDescent="0.2">
      <c r="A1358" s="49" t="s">
        <v>704</v>
      </c>
      <c r="B1358" s="49" t="s">
        <v>710</v>
      </c>
      <c r="C1358" s="49" t="s">
        <v>989</v>
      </c>
      <c r="D1358" s="49">
        <v>5150034010</v>
      </c>
      <c r="E1358" s="49" t="s">
        <v>706</v>
      </c>
      <c r="F1358" s="49">
        <v>503</v>
      </c>
      <c r="G1358" s="17">
        <v>42377</v>
      </c>
      <c r="H1358" s="49" t="s">
        <v>990</v>
      </c>
      <c r="I1358" s="49" t="s">
        <v>991</v>
      </c>
      <c r="J1358" s="16" t="s">
        <v>1001</v>
      </c>
      <c r="K1358" s="49" t="s">
        <v>38</v>
      </c>
      <c r="L1358" s="18">
        <v>72888.990000000005</v>
      </c>
      <c r="M1358" s="56">
        <v>13059.27</v>
      </c>
      <c r="N1358" s="14"/>
    </row>
    <row r="1359" spans="1:14" s="15" customFormat="1" ht="25.5" x14ac:dyDescent="0.2">
      <c r="A1359" s="49" t="s">
        <v>855</v>
      </c>
      <c r="B1359" s="49" t="s">
        <v>710</v>
      </c>
      <c r="C1359" s="49" t="s">
        <v>351</v>
      </c>
      <c r="D1359" s="49">
        <v>5150028001</v>
      </c>
      <c r="E1359" s="49" t="s">
        <v>857</v>
      </c>
      <c r="F1359" s="49">
        <v>503</v>
      </c>
      <c r="G1359" s="17">
        <v>42377</v>
      </c>
      <c r="H1359" s="49" t="s">
        <v>191</v>
      </c>
      <c r="I1359" s="49" t="s">
        <v>956</v>
      </c>
      <c r="J1359" s="16" t="s">
        <v>708</v>
      </c>
      <c r="K1359" s="49" t="s">
        <v>38</v>
      </c>
      <c r="L1359" s="18">
        <f>5017.24*1.16</f>
        <v>5819.9983999999995</v>
      </c>
      <c r="M1359" s="56">
        <v>1042.75</v>
      </c>
      <c r="N1359" s="14"/>
    </row>
    <row r="1360" spans="1:14" s="15" customFormat="1" ht="25.5" x14ac:dyDescent="0.2">
      <c r="A1360" s="49" t="s">
        <v>855</v>
      </c>
      <c r="B1360" s="49" t="s">
        <v>710</v>
      </c>
      <c r="C1360" s="49" t="s">
        <v>351</v>
      </c>
      <c r="D1360" s="49">
        <v>5150028002</v>
      </c>
      <c r="E1360" s="49" t="s">
        <v>857</v>
      </c>
      <c r="F1360" s="49">
        <v>503</v>
      </c>
      <c r="G1360" s="17">
        <v>42377</v>
      </c>
      <c r="H1360" s="49" t="s">
        <v>191</v>
      </c>
      <c r="I1360" s="49" t="s">
        <v>957</v>
      </c>
      <c r="J1360" s="16" t="s">
        <v>708</v>
      </c>
      <c r="K1360" s="49" t="s">
        <v>38</v>
      </c>
      <c r="L1360" s="18">
        <v>5820</v>
      </c>
      <c r="M1360" s="56">
        <v>1042.75</v>
      </c>
      <c r="N1360" s="14"/>
    </row>
    <row r="1361" spans="1:14" s="15" customFormat="1" ht="25.5" x14ac:dyDescent="0.2">
      <c r="A1361" s="49" t="s">
        <v>855</v>
      </c>
      <c r="B1361" s="49" t="s">
        <v>710</v>
      </c>
      <c r="C1361" s="49" t="s">
        <v>351</v>
      </c>
      <c r="D1361" s="49">
        <v>5150028003</v>
      </c>
      <c r="E1361" s="49" t="s">
        <v>857</v>
      </c>
      <c r="F1361" s="49">
        <v>503</v>
      </c>
      <c r="G1361" s="17">
        <v>42377</v>
      </c>
      <c r="H1361" s="49" t="s">
        <v>191</v>
      </c>
      <c r="I1361" s="49" t="s">
        <v>958</v>
      </c>
      <c r="J1361" s="16" t="s">
        <v>708</v>
      </c>
      <c r="K1361" s="49" t="s">
        <v>38</v>
      </c>
      <c r="L1361" s="18">
        <v>5820</v>
      </c>
      <c r="M1361" s="56">
        <v>1042.75</v>
      </c>
      <c r="N1361" s="14"/>
    </row>
    <row r="1362" spans="1:14" s="15" customFormat="1" ht="25.5" x14ac:dyDescent="0.2">
      <c r="A1362" s="49" t="s">
        <v>855</v>
      </c>
      <c r="B1362" s="49" t="s">
        <v>710</v>
      </c>
      <c r="C1362" s="49" t="s">
        <v>351</v>
      </c>
      <c r="D1362" s="49">
        <v>5150028004</v>
      </c>
      <c r="E1362" s="49" t="s">
        <v>857</v>
      </c>
      <c r="F1362" s="49">
        <v>503</v>
      </c>
      <c r="G1362" s="17">
        <v>42377</v>
      </c>
      <c r="H1362" s="49" t="s">
        <v>191</v>
      </c>
      <c r="I1362" s="49" t="s">
        <v>959</v>
      </c>
      <c r="J1362" s="16" t="s">
        <v>708</v>
      </c>
      <c r="K1362" s="49" t="s">
        <v>38</v>
      </c>
      <c r="L1362" s="18">
        <v>5820</v>
      </c>
      <c r="M1362" s="56">
        <v>1042.75</v>
      </c>
      <c r="N1362" s="14"/>
    </row>
    <row r="1363" spans="1:14" s="15" customFormat="1" ht="25.5" x14ac:dyDescent="0.2">
      <c r="A1363" s="49" t="s">
        <v>855</v>
      </c>
      <c r="B1363" s="49" t="s">
        <v>710</v>
      </c>
      <c r="C1363" s="49" t="s">
        <v>351</v>
      </c>
      <c r="D1363" s="49">
        <v>5150028005</v>
      </c>
      <c r="E1363" s="49" t="s">
        <v>857</v>
      </c>
      <c r="F1363" s="49">
        <v>503</v>
      </c>
      <c r="G1363" s="17">
        <v>42377</v>
      </c>
      <c r="H1363" s="49" t="s">
        <v>191</v>
      </c>
      <c r="I1363" s="49" t="s">
        <v>960</v>
      </c>
      <c r="J1363" s="16" t="s">
        <v>708</v>
      </c>
      <c r="K1363" s="49" t="s">
        <v>38</v>
      </c>
      <c r="L1363" s="18">
        <v>5820</v>
      </c>
      <c r="M1363" s="56">
        <v>1042.75</v>
      </c>
      <c r="N1363" s="14"/>
    </row>
    <row r="1364" spans="1:14" s="15" customFormat="1" ht="25.5" x14ac:dyDescent="0.2">
      <c r="A1364" s="49" t="s">
        <v>855</v>
      </c>
      <c r="B1364" s="49" t="s">
        <v>710</v>
      </c>
      <c r="C1364" s="49" t="s">
        <v>351</v>
      </c>
      <c r="D1364" s="49">
        <v>5150028006</v>
      </c>
      <c r="E1364" s="49" t="s">
        <v>857</v>
      </c>
      <c r="F1364" s="49">
        <v>503</v>
      </c>
      <c r="G1364" s="17">
        <v>42377</v>
      </c>
      <c r="H1364" s="49" t="s">
        <v>191</v>
      </c>
      <c r="I1364" s="49" t="s">
        <v>961</v>
      </c>
      <c r="J1364" s="16" t="s">
        <v>708</v>
      </c>
      <c r="K1364" s="49" t="s">
        <v>38</v>
      </c>
      <c r="L1364" s="18">
        <v>5820</v>
      </c>
      <c r="M1364" s="56">
        <v>1042.75</v>
      </c>
      <c r="N1364" s="14"/>
    </row>
    <row r="1365" spans="1:14" s="15" customFormat="1" ht="25.5" x14ac:dyDescent="0.2">
      <c r="A1365" s="49" t="s">
        <v>855</v>
      </c>
      <c r="B1365" s="49" t="s">
        <v>710</v>
      </c>
      <c r="C1365" s="49" t="s">
        <v>351</v>
      </c>
      <c r="D1365" s="49">
        <v>5150028007</v>
      </c>
      <c r="E1365" s="49" t="s">
        <v>857</v>
      </c>
      <c r="F1365" s="49">
        <v>503</v>
      </c>
      <c r="G1365" s="17">
        <v>42377</v>
      </c>
      <c r="H1365" s="49" t="s">
        <v>191</v>
      </c>
      <c r="I1365" s="49" t="s">
        <v>962</v>
      </c>
      <c r="J1365" s="16" t="s">
        <v>708</v>
      </c>
      <c r="K1365" s="49" t="s">
        <v>38</v>
      </c>
      <c r="L1365" s="18">
        <v>5820</v>
      </c>
      <c r="M1365" s="56">
        <v>1042.75</v>
      </c>
      <c r="N1365" s="14"/>
    </row>
    <row r="1366" spans="1:14" s="15" customFormat="1" ht="25.5" x14ac:dyDescent="0.2">
      <c r="A1366" s="49" t="s">
        <v>855</v>
      </c>
      <c r="B1366" s="49" t="s">
        <v>710</v>
      </c>
      <c r="C1366" s="49" t="s">
        <v>351</v>
      </c>
      <c r="D1366" s="49">
        <v>5150028008</v>
      </c>
      <c r="E1366" s="49" t="s">
        <v>857</v>
      </c>
      <c r="F1366" s="49">
        <v>503</v>
      </c>
      <c r="G1366" s="17">
        <v>42377</v>
      </c>
      <c r="H1366" s="49" t="s">
        <v>191</v>
      </c>
      <c r="I1366" s="49" t="s">
        <v>963</v>
      </c>
      <c r="J1366" s="16" t="s">
        <v>708</v>
      </c>
      <c r="K1366" s="49" t="s">
        <v>38</v>
      </c>
      <c r="L1366" s="18">
        <v>5820</v>
      </c>
      <c r="M1366" s="56">
        <v>1042.75</v>
      </c>
      <c r="N1366" s="14"/>
    </row>
    <row r="1367" spans="1:14" s="15" customFormat="1" ht="25.5" x14ac:dyDescent="0.2">
      <c r="A1367" s="49" t="s">
        <v>855</v>
      </c>
      <c r="B1367" s="49" t="s">
        <v>710</v>
      </c>
      <c r="C1367" s="49" t="s">
        <v>351</v>
      </c>
      <c r="D1367" s="49">
        <v>5150028009</v>
      </c>
      <c r="E1367" s="49" t="s">
        <v>857</v>
      </c>
      <c r="F1367" s="49">
        <v>503</v>
      </c>
      <c r="G1367" s="17">
        <v>42377</v>
      </c>
      <c r="H1367" s="49" t="s">
        <v>191</v>
      </c>
      <c r="I1367" s="49" t="s">
        <v>964</v>
      </c>
      <c r="J1367" s="16" t="s">
        <v>708</v>
      </c>
      <c r="K1367" s="49" t="s">
        <v>38</v>
      </c>
      <c r="L1367" s="18">
        <v>5820</v>
      </c>
      <c r="M1367" s="56">
        <v>1042.75</v>
      </c>
      <c r="N1367" s="14"/>
    </row>
    <row r="1368" spans="1:14" s="15" customFormat="1" ht="25.5" x14ac:dyDescent="0.2">
      <c r="A1368" s="49" t="s">
        <v>855</v>
      </c>
      <c r="B1368" s="49" t="s">
        <v>710</v>
      </c>
      <c r="C1368" s="49" t="s">
        <v>351</v>
      </c>
      <c r="D1368" s="49">
        <v>5150028010</v>
      </c>
      <c r="E1368" s="49" t="s">
        <v>857</v>
      </c>
      <c r="F1368" s="49">
        <v>503</v>
      </c>
      <c r="G1368" s="17">
        <v>42377</v>
      </c>
      <c r="H1368" s="49" t="s">
        <v>191</v>
      </c>
      <c r="I1368" s="49" t="s">
        <v>965</v>
      </c>
      <c r="J1368" s="16" t="s">
        <v>708</v>
      </c>
      <c r="K1368" s="49" t="s">
        <v>38</v>
      </c>
      <c r="L1368" s="18">
        <v>5820</v>
      </c>
      <c r="M1368" s="56">
        <v>1042.75</v>
      </c>
      <c r="N1368" s="14"/>
    </row>
    <row r="1369" spans="1:14" s="15" customFormat="1" ht="25.5" x14ac:dyDescent="0.2">
      <c r="A1369" s="49" t="s">
        <v>855</v>
      </c>
      <c r="B1369" s="49" t="s">
        <v>710</v>
      </c>
      <c r="C1369" s="49" t="s">
        <v>351</v>
      </c>
      <c r="D1369" s="49">
        <v>5150028011</v>
      </c>
      <c r="E1369" s="49" t="s">
        <v>857</v>
      </c>
      <c r="F1369" s="49">
        <v>503</v>
      </c>
      <c r="G1369" s="17">
        <v>42377</v>
      </c>
      <c r="H1369" s="49" t="s">
        <v>191</v>
      </c>
      <c r="I1369" s="49" t="s">
        <v>966</v>
      </c>
      <c r="J1369" s="16" t="s">
        <v>708</v>
      </c>
      <c r="K1369" s="49" t="s">
        <v>38</v>
      </c>
      <c r="L1369" s="18">
        <v>5820</v>
      </c>
      <c r="M1369" s="56">
        <v>1042.75</v>
      </c>
      <c r="N1369" s="14"/>
    </row>
    <row r="1370" spans="1:14" s="15" customFormat="1" ht="25.5" x14ac:dyDescent="0.2">
      <c r="A1370" s="49" t="s">
        <v>855</v>
      </c>
      <c r="B1370" s="49" t="s">
        <v>710</v>
      </c>
      <c r="C1370" s="49" t="s">
        <v>351</v>
      </c>
      <c r="D1370" s="49">
        <v>5150028012</v>
      </c>
      <c r="E1370" s="49" t="s">
        <v>857</v>
      </c>
      <c r="F1370" s="49">
        <v>503</v>
      </c>
      <c r="G1370" s="17">
        <v>42377</v>
      </c>
      <c r="H1370" s="49" t="s">
        <v>191</v>
      </c>
      <c r="I1370" s="49" t="s">
        <v>967</v>
      </c>
      <c r="J1370" s="16" t="s">
        <v>708</v>
      </c>
      <c r="K1370" s="49" t="s">
        <v>38</v>
      </c>
      <c r="L1370" s="18">
        <v>5820</v>
      </c>
      <c r="M1370" s="56">
        <v>1042.75</v>
      </c>
      <c r="N1370" s="14"/>
    </row>
    <row r="1371" spans="1:14" s="15" customFormat="1" ht="25.5" x14ac:dyDescent="0.2">
      <c r="A1371" s="49" t="s">
        <v>855</v>
      </c>
      <c r="B1371" s="49" t="s">
        <v>710</v>
      </c>
      <c r="C1371" s="49" t="s">
        <v>351</v>
      </c>
      <c r="D1371" s="49">
        <v>5150028013</v>
      </c>
      <c r="E1371" s="49" t="s">
        <v>857</v>
      </c>
      <c r="F1371" s="49">
        <v>503</v>
      </c>
      <c r="G1371" s="17">
        <v>42377</v>
      </c>
      <c r="H1371" s="49" t="s">
        <v>191</v>
      </c>
      <c r="I1371" s="49" t="s">
        <v>968</v>
      </c>
      <c r="J1371" s="16" t="s">
        <v>708</v>
      </c>
      <c r="K1371" s="49" t="s">
        <v>38</v>
      </c>
      <c r="L1371" s="18">
        <v>5820</v>
      </c>
      <c r="M1371" s="56">
        <v>1042.75</v>
      </c>
      <c r="N1371" s="14"/>
    </row>
    <row r="1372" spans="1:14" s="15" customFormat="1" ht="25.5" x14ac:dyDescent="0.2">
      <c r="A1372" s="49" t="s">
        <v>855</v>
      </c>
      <c r="B1372" s="49" t="s">
        <v>710</v>
      </c>
      <c r="C1372" s="49" t="s">
        <v>351</v>
      </c>
      <c r="D1372" s="49">
        <v>5150028014</v>
      </c>
      <c r="E1372" s="49" t="s">
        <v>857</v>
      </c>
      <c r="F1372" s="49">
        <v>503</v>
      </c>
      <c r="G1372" s="17">
        <v>42377</v>
      </c>
      <c r="H1372" s="49" t="s">
        <v>191</v>
      </c>
      <c r="I1372" s="49" t="s">
        <v>969</v>
      </c>
      <c r="J1372" s="16" t="s">
        <v>708</v>
      </c>
      <c r="K1372" s="49" t="s">
        <v>38</v>
      </c>
      <c r="L1372" s="18">
        <v>5820</v>
      </c>
      <c r="M1372" s="56">
        <v>1042.75</v>
      </c>
      <c r="N1372" s="14"/>
    </row>
    <row r="1373" spans="1:14" s="15" customFormat="1" ht="25.5" x14ac:dyDescent="0.2">
      <c r="A1373" s="49" t="s">
        <v>855</v>
      </c>
      <c r="B1373" s="49" t="s">
        <v>710</v>
      </c>
      <c r="C1373" s="49" t="s">
        <v>351</v>
      </c>
      <c r="D1373" s="49">
        <v>5150028015</v>
      </c>
      <c r="E1373" s="49" t="s">
        <v>857</v>
      </c>
      <c r="F1373" s="49">
        <v>503</v>
      </c>
      <c r="G1373" s="17">
        <v>42377</v>
      </c>
      <c r="H1373" s="49" t="s">
        <v>191</v>
      </c>
      <c r="I1373" s="49" t="s">
        <v>970</v>
      </c>
      <c r="J1373" s="16" t="s">
        <v>708</v>
      </c>
      <c r="K1373" s="49" t="s">
        <v>38</v>
      </c>
      <c r="L1373" s="18">
        <v>5820</v>
      </c>
      <c r="M1373" s="56">
        <v>1042.75</v>
      </c>
      <c r="N1373" s="14"/>
    </row>
    <row r="1374" spans="1:14" s="15" customFormat="1" ht="25.5" x14ac:dyDescent="0.2">
      <c r="A1374" s="49" t="s">
        <v>855</v>
      </c>
      <c r="B1374" s="49" t="s">
        <v>710</v>
      </c>
      <c r="C1374" s="49" t="s">
        <v>351</v>
      </c>
      <c r="D1374" s="49">
        <v>5150028016</v>
      </c>
      <c r="E1374" s="49" t="s">
        <v>857</v>
      </c>
      <c r="F1374" s="49">
        <v>503</v>
      </c>
      <c r="G1374" s="17">
        <v>42377</v>
      </c>
      <c r="H1374" s="49" t="s">
        <v>191</v>
      </c>
      <c r="I1374" s="49" t="s">
        <v>971</v>
      </c>
      <c r="J1374" s="16" t="s">
        <v>708</v>
      </c>
      <c r="K1374" s="49" t="s">
        <v>38</v>
      </c>
      <c r="L1374" s="18">
        <v>5820</v>
      </c>
      <c r="M1374" s="56">
        <v>1042.75</v>
      </c>
      <c r="N1374" s="14"/>
    </row>
    <row r="1375" spans="1:14" s="15" customFormat="1" ht="25.5" x14ac:dyDescent="0.2">
      <c r="A1375" s="49" t="s">
        <v>855</v>
      </c>
      <c r="B1375" s="49" t="s">
        <v>710</v>
      </c>
      <c r="C1375" s="49" t="s">
        <v>351</v>
      </c>
      <c r="D1375" s="49">
        <v>5150028017</v>
      </c>
      <c r="E1375" s="49" t="s">
        <v>857</v>
      </c>
      <c r="F1375" s="49">
        <v>503</v>
      </c>
      <c r="G1375" s="17">
        <v>42377</v>
      </c>
      <c r="H1375" s="49" t="s">
        <v>191</v>
      </c>
      <c r="I1375" s="49" t="s">
        <v>972</v>
      </c>
      <c r="J1375" s="16" t="s">
        <v>708</v>
      </c>
      <c r="K1375" s="49" t="s">
        <v>38</v>
      </c>
      <c r="L1375" s="18">
        <v>5820</v>
      </c>
      <c r="M1375" s="56">
        <v>1042.75</v>
      </c>
      <c r="N1375" s="14"/>
    </row>
    <row r="1376" spans="1:14" s="15" customFormat="1" ht="25.5" x14ac:dyDescent="0.2">
      <c r="A1376" s="49" t="s">
        <v>855</v>
      </c>
      <c r="B1376" s="49" t="s">
        <v>710</v>
      </c>
      <c r="C1376" s="49" t="s">
        <v>351</v>
      </c>
      <c r="D1376" s="49">
        <v>5150028018</v>
      </c>
      <c r="E1376" s="49" t="s">
        <v>857</v>
      </c>
      <c r="F1376" s="49">
        <v>503</v>
      </c>
      <c r="G1376" s="17">
        <v>42377</v>
      </c>
      <c r="H1376" s="49" t="s">
        <v>191</v>
      </c>
      <c r="I1376" s="49" t="s">
        <v>973</v>
      </c>
      <c r="J1376" s="16" t="s">
        <v>708</v>
      </c>
      <c r="K1376" s="49" t="s">
        <v>38</v>
      </c>
      <c r="L1376" s="18">
        <v>5820</v>
      </c>
      <c r="M1376" s="56">
        <v>1042.75</v>
      </c>
      <c r="N1376" s="14"/>
    </row>
    <row r="1377" spans="1:21" s="15" customFormat="1" ht="25.5" x14ac:dyDescent="0.2">
      <c r="A1377" s="49" t="s">
        <v>855</v>
      </c>
      <c r="B1377" s="49" t="s">
        <v>710</v>
      </c>
      <c r="C1377" s="49" t="s">
        <v>351</v>
      </c>
      <c r="D1377" s="49">
        <v>5150028019</v>
      </c>
      <c r="E1377" s="49" t="s">
        <v>857</v>
      </c>
      <c r="F1377" s="49">
        <v>503</v>
      </c>
      <c r="G1377" s="17">
        <v>42377</v>
      </c>
      <c r="H1377" s="49" t="s">
        <v>191</v>
      </c>
      <c r="I1377" s="49" t="s">
        <v>974</v>
      </c>
      <c r="J1377" s="16" t="s">
        <v>708</v>
      </c>
      <c r="K1377" s="49" t="s">
        <v>38</v>
      </c>
      <c r="L1377" s="18">
        <v>5820</v>
      </c>
      <c r="M1377" s="56">
        <v>1042.75</v>
      </c>
      <c r="N1377" s="14"/>
    </row>
    <row r="1378" spans="1:21" s="15" customFormat="1" ht="25.5" x14ac:dyDescent="0.2">
      <c r="A1378" s="49" t="s">
        <v>855</v>
      </c>
      <c r="B1378" s="49" t="s">
        <v>710</v>
      </c>
      <c r="C1378" s="49" t="s">
        <v>351</v>
      </c>
      <c r="D1378" s="49">
        <v>5150028020</v>
      </c>
      <c r="E1378" s="49" t="s">
        <v>857</v>
      </c>
      <c r="F1378" s="49">
        <v>503</v>
      </c>
      <c r="G1378" s="17">
        <v>42377</v>
      </c>
      <c r="H1378" s="49" t="s">
        <v>191</v>
      </c>
      <c r="I1378" s="49" t="s">
        <v>975</v>
      </c>
      <c r="J1378" s="16" t="s">
        <v>708</v>
      </c>
      <c r="K1378" s="49" t="s">
        <v>38</v>
      </c>
      <c r="L1378" s="18">
        <v>5820</v>
      </c>
      <c r="M1378" s="56">
        <v>1042.75</v>
      </c>
      <c r="N1378" s="14"/>
    </row>
    <row r="1379" spans="1:21" s="15" customFormat="1" ht="38.25" x14ac:dyDescent="0.2">
      <c r="A1379" s="49" t="s">
        <v>704</v>
      </c>
      <c r="B1379" s="49" t="s">
        <v>710</v>
      </c>
      <c r="C1379" s="49" t="s">
        <v>950</v>
      </c>
      <c r="D1379" s="49">
        <v>5650130001</v>
      </c>
      <c r="E1379" s="49" t="s">
        <v>706</v>
      </c>
      <c r="F1379" s="49">
        <v>503</v>
      </c>
      <c r="G1379" s="17">
        <v>42377</v>
      </c>
      <c r="H1379" s="49" t="s">
        <v>410</v>
      </c>
      <c r="I1379" s="49" t="s">
        <v>951</v>
      </c>
      <c r="J1379" s="16" t="s">
        <v>952</v>
      </c>
      <c r="K1379" s="49" t="s">
        <v>38</v>
      </c>
      <c r="L1379" s="18">
        <f>300999.45*1.16</f>
        <v>349159.36199999996</v>
      </c>
      <c r="M1379" s="56">
        <v>62445.19</v>
      </c>
      <c r="N1379" s="14"/>
    </row>
    <row r="1380" spans="1:21" s="15" customFormat="1" ht="38.25" x14ac:dyDescent="0.2">
      <c r="A1380" s="49" t="s">
        <v>704</v>
      </c>
      <c r="B1380" s="49" t="s">
        <v>710</v>
      </c>
      <c r="C1380" s="49" t="s">
        <v>950</v>
      </c>
      <c r="D1380" s="49">
        <v>5650130002</v>
      </c>
      <c r="E1380" s="49" t="s">
        <v>706</v>
      </c>
      <c r="F1380" s="49">
        <v>503</v>
      </c>
      <c r="G1380" s="17">
        <v>42377</v>
      </c>
      <c r="H1380" s="49" t="s">
        <v>410</v>
      </c>
      <c r="I1380" s="49" t="s">
        <v>951</v>
      </c>
      <c r="J1380" s="16" t="s">
        <v>953</v>
      </c>
      <c r="K1380" s="49" t="s">
        <v>38</v>
      </c>
      <c r="L1380" s="18">
        <v>349159.36</v>
      </c>
      <c r="M1380" s="56">
        <v>62445.19</v>
      </c>
      <c r="N1380" s="14"/>
    </row>
    <row r="1381" spans="1:21" s="15" customFormat="1" ht="38.25" x14ac:dyDescent="0.2">
      <c r="A1381" s="49" t="s">
        <v>704</v>
      </c>
      <c r="B1381" s="49" t="s">
        <v>710</v>
      </c>
      <c r="C1381" s="49" t="s">
        <v>950</v>
      </c>
      <c r="D1381" s="49">
        <v>5650130003</v>
      </c>
      <c r="E1381" s="49" t="s">
        <v>706</v>
      </c>
      <c r="F1381" s="49">
        <v>503</v>
      </c>
      <c r="G1381" s="17">
        <v>42377</v>
      </c>
      <c r="H1381" s="49" t="s">
        <v>410</v>
      </c>
      <c r="I1381" s="49" t="s">
        <v>951</v>
      </c>
      <c r="J1381" s="16" t="s">
        <v>954</v>
      </c>
      <c r="K1381" s="49" t="s">
        <v>38</v>
      </c>
      <c r="L1381" s="18">
        <v>349159.36</v>
      </c>
      <c r="M1381" s="56">
        <v>62445.19</v>
      </c>
      <c r="N1381" s="14"/>
    </row>
    <row r="1382" spans="1:21" s="15" customFormat="1" ht="38.25" x14ac:dyDescent="0.2">
      <c r="A1382" s="49" t="s">
        <v>704</v>
      </c>
      <c r="B1382" s="49" t="s">
        <v>710</v>
      </c>
      <c r="C1382" s="49" t="s">
        <v>950</v>
      </c>
      <c r="D1382" s="49">
        <v>5650130004</v>
      </c>
      <c r="E1382" s="49" t="s">
        <v>706</v>
      </c>
      <c r="F1382" s="49">
        <v>503</v>
      </c>
      <c r="G1382" s="17">
        <v>42377</v>
      </c>
      <c r="H1382" s="49" t="s">
        <v>410</v>
      </c>
      <c r="I1382" s="49" t="s">
        <v>951</v>
      </c>
      <c r="J1382" s="16" t="s">
        <v>955</v>
      </c>
      <c r="K1382" s="49" t="s">
        <v>38</v>
      </c>
      <c r="L1382" s="18">
        <v>349159.36</v>
      </c>
      <c r="M1382" s="56">
        <v>62445.19</v>
      </c>
      <c r="N1382" s="14"/>
    </row>
    <row r="1383" spans="1:21" s="15" customFormat="1" ht="16.5" x14ac:dyDescent="0.2">
      <c r="A1383" s="32"/>
      <c r="B1383" s="32"/>
      <c r="C1383" s="33"/>
      <c r="D1383" s="32"/>
      <c r="E1383" s="32"/>
      <c r="F1383" s="32"/>
      <c r="G1383" s="34"/>
      <c r="H1383" s="32"/>
      <c r="I1383" s="32"/>
      <c r="J1383" s="32"/>
      <c r="K1383" s="141" t="s">
        <v>238</v>
      </c>
      <c r="L1383" s="142">
        <f>SUM(L1034:L1382)</f>
        <v>12201417.229599984</v>
      </c>
      <c r="M1383" s="142">
        <f>SUM(M1034:M1382)</f>
        <v>2159086.3600000078</v>
      </c>
      <c r="N1383" s="14"/>
    </row>
    <row r="1384" spans="1:21" s="15" customFormat="1" ht="16.5" x14ac:dyDescent="0.2">
      <c r="A1384" s="32"/>
      <c r="B1384" s="32"/>
      <c r="C1384" s="33"/>
      <c r="D1384" s="32"/>
      <c r="E1384" s="32"/>
      <c r="F1384" s="32"/>
      <c r="G1384" s="34"/>
      <c r="H1384" s="32"/>
      <c r="I1384" s="32"/>
      <c r="J1384" s="32"/>
      <c r="K1384" s="54"/>
      <c r="L1384" s="112"/>
      <c r="M1384" s="112"/>
      <c r="N1384" s="14"/>
    </row>
    <row r="1385" spans="1:21" s="15" customFormat="1" ht="25.5" x14ac:dyDescent="0.2">
      <c r="A1385" s="140" t="s">
        <v>703</v>
      </c>
      <c r="B1385" s="174"/>
      <c r="C1385" s="175"/>
      <c r="D1385" s="175"/>
      <c r="E1385" s="175"/>
      <c r="F1385" s="175"/>
      <c r="G1385" s="175"/>
      <c r="H1385" s="175"/>
      <c r="I1385" s="175"/>
      <c r="J1385" s="175"/>
      <c r="K1385" s="175"/>
      <c r="L1385" s="175"/>
      <c r="M1385" s="175"/>
      <c r="N1385" s="14"/>
    </row>
    <row r="1386" spans="1:21" s="15" customFormat="1" ht="38.25" x14ac:dyDescent="0.2">
      <c r="A1386" s="49" t="s">
        <v>704</v>
      </c>
      <c r="B1386" s="49" t="s">
        <v>702</v>
      </c>
      <c r="C1386" s="49" t="s">
        <v>705</v>
      </c>
      <c r="D1386" s="49">
        <v>5150015001</v>
      </c>
      <c r="E1386" s="49" t="s">
        <v>706</v>
      </c>
      <c r="F1386" s="49" t="s">
        <v>707</v>
      </c>
      <c r="G1386" s="17">
        <v>42349</v>
      </c>
      <c r="H1386" s="49" t="s">
        <v>24</v>
      </c>
      <c r="I1386" s="49" t="s">
        <v>24</v>
      </c>
      <c r="J1386" s="16" t="s">
        <v>25</v>
      </c>
      <c r="K1386" s="49" t="s">
        <v>38</v>
      </c>
      <c r="L1386" s="18">
        <v>396203.56</v>
      </c>
      <c r="M1386" s="56">
        <f>118861.8/2+0.06</f>
        <v>59430.96</v>
      </c>
      <c r="N1386" s="14"/>
    </row>
    <row r="1387" spans="1:21" s="15" customFormat="1" ht="16.5" x14ac:dyDescent="0.2">
      <c r="A1387" s="109"/>
      <c r="B1387" s="109"/>
      <c r="C1387" s="109"/>
      <c r="D1387" s="109"/>
      <c r="E1387" s="109"/>
      <c r="F1387" s="109"/>
      <c r="G1387" s="110"/>
      <c r="H1387" s="109"/>
      <c r="I1387" s="109"/>
      <c r="J1387" s="63"/>
      <c r="K1387" s="141" t="s">
        <v>238</v>
      </c>
      <c r="L1387" s="142">
        <f>SUM(L1386)</f>
        <v>396203.56</v>
      </c>
      <c r="M1387" s="142">
        <f>SUM(M1386)</f>
        <v>59430.96</v>
      </c>
      <c r="N1387" s="14"/>
    </row>
    <row r="1388" spans="1:21" s="42" customFormat="1" ht="15" customHeight="1" x14ac:dyDescent="0.2">
      <c r="A1388" s="109"/>
      <c r="B1388" s="109"/>
      <c r="C1388" s="109"/>
      <c r="D1388" s="109"/>
      <c r="E1388" s="109"/>
      <c r="F1388" s="109"/>
      <c r="G1388" s="110"/>
      <c r="H1388" s="109"/>
      <c r="I1388" s="109"/>
      <c r="J1388" s="109"/>
      <c r="K1388" s="109"/>
      <c r="L1388" s="111"/>
      <c r="M1388" s="111"/>
      <c r="N1388" s="19"/>
      <c r="O1388" s="65"/>
      <c r="P1388" s="65"/>
      <c r="Q1388" s="65"/>
      <c r="R1388" s="65"/>
      <c r="S1388" s="65"/>
      <c r="T1388" s="65"/>
      <c r="U1388" s="65"/>
    </row>
    <row r="1389" spans="1:21" s="15" customFormat="1" ht="25.5" x14ac:dyDescent="0.2">
      <c r="A1389" s="10" t="s">
        <v>239</v>
      </c>
      <c r="B1389" s="88"/>
      <c r="C1389" s="32"/>
      <c r="D1389" s="32"/>
      <c r="E1389" s="32"/>
      <c r="F1389" s="32"/>
      <c r="G1389" s="32"/>
      <c r="H1389" s="32"/>
      <c r="I1389" s="32"/>
      <c r="J1389" s="32"/>
      <c r="K1389" s="32"/>
      <c r="L1389" s="93"/>
      <c r="M1389" s="32"/>
      <c r="N1389" s="14"/>
    </row>
    <row r="1390" spans="1:21" s="15" customFormat="1" ht="39.950000000000003" customHeight="1" x14ac:dyDescent="0.2">
      <c r="A1390" s="55"/>
      <c r="B1390" s="49" t="s">
        <v>240</v>
      </c>
      <c r="C1390" s="49" t="s">
        <v>241</v>
      </c>
      <c r="D1390" s="49"/>
      <c r="E1390" s="49"/>
      <c r="F1390" s="16"/>
      <c r="G1390" s="60">
        <v>42005</v>
      </c>
      <c r="H1390" s="49"/>
      <c r="I1390" s="49"/>
      <c r="J1390" s="49"/>
      <c r="K1390" s="49"/>
      <c r="L1390" s="61">
        <v>175299</v>
      </c>
      <c r="M1390" s="51">
        <v>33598.980000000003</v>
      </c>
      <c r="N1390" s="19"/>
      <c r="O1390" s="48"/>
      <c r="P1390" s="48"/>
      <c r="Q1390" s="48"/>
      <c r="R1390" s="48"/>
      <c r="S1390" s="48"/>
      <c r="T1390" s="48"/>
      <c r="U1390" s="48"/>
    </row>
    <row r="1391" spans="1:21" s="15" customFormat="1" ht="39.950000000000003" customHeight="1" x14ac:dyDescent="0.2">
      <c r="A1391" s="57" t="s">
        <v>60</v>
      </c>
      <c r="B1391" s="49" t="s">
        <v>240</v>
      </c>
      <c r="C1391" s="49" t="s">
        <v>242</v>
      </c>
      <c r="D1391" s="49" t="s">
        <v>177</v>
      </c>
      <c r="E1391" s="49" t="s">
        <v>243</v>
      </c>
      <c r="F1391" s="16" t="s">
        <v>244</v>
      </c>
      <c r="G1391" s="60">
        <v>42002</v>
      </c>
      <c r="H1391" s="49" t="s">
        <v>245</v>
      </c>
      <c r="I1391" s="49" t="s">
        <v>246</v>
      </c>
      <c r="J1391" s="49" t="s">
        <v>247</v>
      </c>
      <c r="K1391" s="49" t="s">
        <v>38</v>
      </c>
      <c r="L1391" s="61">
        <v>10999</v>
      </c>
      <c r="M1391" s="51">
        <f>6324.43/3</f>
        <v>2108.1433333333334</v>
      </c>
      <c r="N1391" s="19"/>
      <c r="O1391" s="48"/>
      <c r="P1391" s="48"/>
      <c r="Q1391" s="48"/>
      <c r="R1391" s="48"/>
      <c r="S1391" s="48"/>
      <c r="T1391" s="48"/>
      <c r="U1391" s="48"/>
    </row>
    <row r="1392" spans="1:21" s="15" customFormat="1" ht="39.950000000000003" customHeight="1" x14ac:dyDescent="0.2">
      <c r="A1392" s="57" t="s">
        <v>60</v>
      </c>
      <c r="B1392" s="49" t="s">
        <v>240</v>
      </c>
      <c r="C1392" s="49" t="s">
        <v>242</v>
      </c>
      <c r="D1392" s="49" t="s">
        <v>177</v>
      </c>
      <c r="E1392" s="49" t="s">
        <v>243</v>
      </c>
      <c r="F1392" s="16" t="s">
        <v>248</v>
      </c>
      <c r="G1392" s="60">
        <v>42002</v>
      </c>
      <c r="H1392" s="49" t="s">
        <v>245</v>
      </c>
      <c r="I1392" s="49" t="s">
        <v>246</v>
      </c>
      <c r="J1392" s="49" t="s">
        <v>249</v>
      </c>
      <c r="K1392" s="49" t="s">
        <v>38</v>
      </c>
      <c r="L1392" s="61">
        <v>10999</v>
      </c>
      <c r="M1392" s="51">
        <v>2108.14</v>
      </c>
      <c r="N1392" s="19"/>
      <c r="O1392" s="48"/>
      <c r="P1392" s="48"/>
      <c r="Q1392" s="48"/>
      <c r="R1392" s="48"/>
      <c r="S1392" s="48"/>
      <c r="T1392" s="48"/>
      <c r="U1392" s="48"/>
    </row>
    <row r="1393" spans="1:21" s="15" customFormat="1" ht="39.950000000000003" customHeight="1" x14ac:dyDescent="0.2">
      <c r="A1393" s="57" t="s">
        <v>60</v>
      </c>
      <c r="B1393" s="49" t="s">
        <v>240</v>
      </c>
      <c r="C1393" s="49" t="s">
        <v>242</v>
      </c>
      <c r="D1393" s="49" t="s">
        <v>177</v>
      </c>
      <c r="E1393" s="49" t="s">
        <v>243</v>
      </c>
      <c r="F1393" s="16" t="s">
        <v>250</v>
      </c>
      <c r="G1393" s="60">
        <v>42002</v>
      </c>
      <c r="H1393" s="49" t="s">
        <v>251</v>
      </c>
      <c r="I1393" s="49" t="s">
        <v>252</v>
      </c>
      <c r="J1393" s="49" t="s">
        <v>253</v>
      </c>
      <c r="K1393" s="49" t="s">
        <v>38</v>
      </c>
      <c r="L1393" s="61">
        <v>10999</v>
      </c>
      <c r="M1393" s="51">
        <f>2108.14+0.01</f>
        <v>2108.15</v>
      </c>
      <c r="N1393" s="19"/>
      <c r="O1393" s="48"/>
      <c r="P1393" s="48"/>
      <c r="Q1393" s="48"/>
      <c r="R1393" s="48"/>
      <c r="S1393" s="48"/>
      <c r="T1393" s="48"/>
      <c r="U1393" s="48"/>
    </row>
    <row r="1394" spans="1:21" s="15" customFormat="1" ht="51" x14ac:dyDescent="0.2">
      <c r="A1394" s="57" t="s">
        <v>254</v>
      </c>
      <c r="B1394" s="49" t="s">
        <v>240</v>
      </c>
      <c r="C1394" s="49" t="s">
        <v>255</v>
      </c>
      <c r="D1394" s="49" t="s">
        <v>177</v>
      </c>
      <c r="E1394" s="49" t="s">
        <v>256</v>
      </c>
      <c r="F1394" s="16" t="s">
        <v>257</v>
      </c>
      <c r="G1394" s="60">
        <v>42018</v>
      </c>
      <c r="H1394" s="49" t="s">
        <v>258</v>
      </c>
      <c r="I1394" s="49" t="s">
        <v>259</v>
      </c>
      <c r="J1394" s="49" t="s">
        <v>25</v>
      </c>
      <c r="K1394" s="49" t="s">
        <v>38</v>
      </c>
      <c r="L1394" s="61">
        <v>14230.01</v>
      </c>
      <c r="M1394" s="51">
        <f>13637.09/5</f>
        <v>2727.4180000000001</v>
      </c>
      <c r="N1394" s="19"/>
      <c r="O1394" s="48"/>
      <c r="P1394" s="48"/>
      <c r="Q1394" s="48"/>
      <c r="R1394" s="48"/>
      <c r="S1394" s="48"/>
      <c r="T1394" s="48"/>
      <c r="U1394" s="48"/>
    </row>
    <row r="1395" spans="1:21" s="15" customFormat="1" ht="51" x14ac:dyDescent="0.2">
      <c r="A1395" s="57" t="s">
        <v>165</v>
      </c>
      <c r="B1395" s="49" t="s">
        <v>240</v>
      </c>
      <c r="C1395" s="49" t="s">
        <v>255</v>
      </c>
      <c r="D1395" s="49" t="s">
        <v>177</v>
      </c>
      <c r="E1395" s="49" t="s">
        <v>256</v>
      </c>
      <c r="F1395" s="16" t="s">
        <v>257</v>
      </c>
      <c r="G1395" s="60">
        <v>42018</v>
      </c>
      <c r="H1395" s="49" t="s">
        <v>258</v>
      </c>
      <c r="I1395" s="49" t="s">
        <v>259</v>
      </c>
      <c r="J1395" s="49" t="s">
        <v>25</v>
      </c>
      <c r="K1395" s="49" t="s">
        <v>38</v>
      </c>
      <c r="L1395" s="61">
        <v>14230.01</v>
      </c>
      <c r="M1395" s="51">
        <v>2727.42</v>
      </c>
      <c r="N1395" s="19"/>
      <c r="O1395" s="48"/>
      <c r="P1395" s="48"/>
      <c r="Q1395" s="48"/>
      <c r="R1395" s="48"/>
      <c r="S1395" s="48"/>
      <c r="T1395" s="48"/>
      <c r="U1395" s="48"/>
    </row>
    <row r="1396" spans="1:21" s="15" customFormat="1" ht="39.950000000000003" customHeight="1" x14ac:dyDescent="0.2">
      <c r="A1396" s="57" t="s">
        <v>54</v>
      </c>
      <c r="B1396" s="49" t="s">
        <v>240</v>
      </c>
      <c r="C1396" s="49" t="s">
        <v>255</v>
      </c>
      <c r="D1396" s="49" t="s">
        <v>177</v>
      </c>
      <c r="E1396" s="49" t="s">
        <v>260</v>
      </c>
      <c r="F1396" s="16" t="s">
        <v>257</v>
      </c>
      <c r="G1396" s="60">
        <v>42018</v>
      </c>
      <c r="H1396" s="49" t="s">
        <v>258</v>
      </c>
      <c r="I1396" s="49" t="s">
        <v>259</v>
      </c>
      <c r="J1396" s="49" t="s">
        <v>25</v>
      </c>
      <c r="K1396" s="49" t="s">
        <v>38</v>
      </c>
      <c r="L1396" s="61">
        <v>14230.01</v>
      </c>
      <c r="M1396" s="51">
        <v>2727.42</v>
      </c>
      <c r="N1396" s="19"/>
      <c r="O1396" s="48"/>
      <c r="P1396" s="48"/>
      <c r="Q1396" s="48"/>
      <c r="R1396" s="48"/>
      <c r="S1396" s="48"/>
      <c r="T1396" s="48"/>
      <c r="U1396" s="48"/>
    </row>
    <row r="1397" spans="1:21" s="15" customFormat="1" ht="39.950000000000003" customHeight="1" x14ac:dyDescent="0.2">
      <c r="A1397" s="57" t="s">
        <v>165</v>
      </c>
      <c r="B1397" s="49" t="s">
        <v>240</v>
      </c>
      <c r="C1397" s="49" t="s">
        <v>255</v>
      </c>
      <c r="D1397" s="49" t="s">
        <v>177</v>
      </c>
      <c r="E1397" s="49" t="s">
        <v>261</v>
      </c>
      <c r="F1397" s="16" t="s">
        <v>257</v>
      </c>
      <c r="G1397" s="60">
        <v>42018</v>
      </c>
      <c r="H1397" s="49" t="s">
        <v>258</v>
      </c>
      <c r="I1397" s="49" t="s">
        <v>259</v>
      </c>
      <c r="J1397" s="49" t="s">
        <v>25</v>
      </c>
      <c r="K1397" s="49" t="s">
        <v>38</v>
      </c>
      <c r="L1397" s="61">
        <v>14230.01</v>
      </c>
      <c r="M1397" s="51">
        <v>2727.42</v>
      </c>
      <c r="N1397" s="19"/>
      <c r="O1397" s="48"/>
      <c r="P1397" s="48"/>
      <c r="Q1397" s="48"/>
      <c r="R1397" s="48"/>
      <c r="S1397" s="48"/>
      <c r="T1397" s="48"/>
      <c r="U1397" s="48"/>
    </row>
    <row r="1398" spans="1:21" s="15" customFormat="1" ht="39.950000000000003" customHeight="1" x14ac:dyDescent="0.2">
      <c r="A1398" s="57" t="s">
        <v>262</v>
      </c>
      <c r="B1398" s="49" t="s">
        <v>240</v>
      </c>
      <c r="C1398" s="49" t="s">
        <v>255</v>
      </c>
      <c r="D1398" s="49" t="s">
        <v>177</v>
      </c>
      <c r="E1398" s="49" t="s">
        <v>263</v>
      </c>
      <c r="F1398" s="16" t="s">
        <v>257</v>
      </c>
      <c r="G1398" s="60">
        <v>42018</v>
      </c>
      <c r="H1398" s="49" t="s">
        <v>258</v>
      </c>
      <c r="I1398" s="49" t="s">
        <v>259</v>
      </c>
      <c r="J1398" s="49" t="s">
        <v>25</v>
      </c>
      <c r="K1398" s="49" t="s">
        <v>38</v>
      </c>
      <c r="L1398" s="61">
        <v>14230.01</v>
      </c>
      <c r="M1398" s="51">
        <v>2727.41</v>
      </c>
      <c r="N1398" s="19"/>
      <c r="O1398" s="48"/>
      <c r="P1398" s="48"/>
      <c r="Q1398" s="48"/>
      <c r="R1398" s="48"/>
      <c r="S1398" s="48"/>
      <c r="T1398" s="48"/>
      <c r="U1398" s="48"/>
    </row>
    <row r="1399" spans="1:21" s="15" customFormat="1" ht="39.950000000000003" customHeight="1" x14ac:dyDescent="0.2">
      <c r="A1399" s="57" t="s">
        <v>264</v>
      </c>
      <c r="B1399" s="49" t="s">
        <v>240</v>
      </c>
      <c r="C1399" s="49" t="s">
        <v>265</v>
      </c>
      <c r="D1399" s="49" t="s">
        <v>177</v>
      </c>
      <c r="E1399" s="49" t="s">
        <v>243</v>
      </c>
      <c r="F1399" s="16">
        <v>261</v>
      </c>
      <c r="G1399" s="60">
        <v>42038</v>
      </c>
      <c r="H1399" s="49" t="s">
        <v>266</v>
      </c>
      <c r="I1399" s="49" t="s">
        <v>259</v>
      </c>
      <c r="J1399" s="49" t="s">
        <v>25</v>
      </c>
      <c r="K1399" s="49" t="s">
        <v>38</v>
      </c>
      <c r="L1399" s="61">
        <v>12500</v>
      </c>
      <c r="M1399" s="51">
        <v>2291.67</v>
      </c>
      <c r="N1399" s="19"/>
      <c r="O1399" s="48"/>
      <c r="P1399" s="48"/>
      <c r="Q1399" s="48"/>
      <c r="R1399" s="48"/>
      <c r="S1399" s="48"/>
      <c r="T1399" s="48"/>
      <c r="U1399" s="48"/>
    </row>
    <row r="1400" spans="1:21" s="15" customFormat="1" ht="39.950000000000003" customHeight="1" x14ac:dyDescent="0.2">
      <c r="A1400" s="57" t="s">
        <v>60</v>
      </c>
      <c r="B1400" s="49" t="s">
        <v>240</v>
      </c>
      <c r="C1400" s="49" t="s">
        <v>265</v>
      </c>
      <c r="D1400" s="49" t="s">
        <v>177</v>
      </c>
      <c r="E1400" s="49" t="s">
        <v>243</v>
      </c>
      <c r="F1400" s="16">
        <v>261</v>
      </c>
      <c r="G1400" s="60">
        <v>42038</v>
      </c>
      <c r="H1400" s="49" t="s">
        <v>266</v>
      </c>
      <c r="I1400" s="49" t="s">
        <v>259</v>
      </c>
      <c r="J1400" s="49" t="s">
        <v>25</v>
      </c>
      <c r="K1400" s="49" t="s">
        <v>38</v>
      </c>
      <c r="L1400" s="61">
        <v>12500</v>
      </c>
      <c r="M1400" s="51">
        <v>2291.67</v>
      </c>
      <c r="N1400" s="19"/>
      <c r="O1400" s="48"/>
      <c r="P1400" s="48"/>
      <c r="Q1400" s="48"/>
      <c r="R1400" s="48"/>
      <c r="S1400" s="48"/>
      <c r="T1400" s="48"/>
      <c r="U1400" s="48"/>
    </row>
    <row r="1401" spans="1:21" s="15" customFormat="1" ht="39.950000000000003" customHeight="1" x14ac:dyDescent="0.2">
      <c r="A1401" s="57" t="s">
        <v>60</v>
      </c>
      <c r="B1401" s="49" t="s">
        <v>240</v>
      </c>
      <c r="C1401" s="49" t="s">
        <v>265</v>
      </c>
      <c r="D1401" s="49" t="s">
        <v>177</v>
      </c>
      <c r="E1401" s="49" t="s">
        <v>243</v>
      </c>
      <c r="F1401" s="16">
        <v>261</v>
      </c>
      <c r="G1401" s="60">
        <v>42038</v>
      </c>
      <c r="H1401" s="49" t="s">
        <v>266</v>
      </c>
      <c r="I1401" s="49" t="s">
        <v>259</v>
      </c>
      <c r="J1401" s="49" t="s">
        <v>25</v>
      </c>
      <c r="K1401" s="49" t="s">
        <v>38</v>
      </c>
      <c r="L1401" s="61">
        <v>12500</v>
      </c>
      <c r="M1401" s="51">
        <v>2291.67</v>
      </c>
      <c r="N1401" s="19"/>
      <c r="O1401" s="48"/>
      <c r="P1401" s="48"/>
      <c r="Q1401" s="48"/>
      <c r="R1401" s="48"/>
      <c r="S1401" s="48"/>
      <c r="T1401" s="48"/>
      <c r="U1401" s="48"/>
    </row>
    <row r="1402" spans="1:21" s="15" customFormat="1" ht="39.950000000000003" customHeight="1" x14ac:dyDescent="0.2">
      <c r="A1402" s="57" t="s">
        <v>60</v>
      </c>
      <c r="B1402" s="49" t="s">
        <v>240</v>
      </c>
      <c r="C1402" s="49" t="s">
        <v>265</v>
      </c>
      <c r="D1402" s="49" t="s">
        <v>177</v>
      </c>
      <c r="E1402" s="49" t="s">
        <v>243</v>
      </c>
      <c r="F1402" s="16">
        <v>261</v>
      </c>
      <c r="G1402" s="60">
        <v>42038</v>
      </c>
      <c r="H1402" s="49" t="s">
        <v>266</v>
      </c>
      <c r="I1402" s="49" t="s">
        <v>259</v>
      </c>
      <c r="J1402" s="49" t="s">
        <v>25</v>
      </c>
      <c r="K1402" s="49" t="s">
        <v>38</v>
      </c>
      <c r="L1402" s="61">
        <v>12500</v>
      </c>
      <c r="M1402" s="51">
        <v>2291.67</v>
      </c>
      <c r="N1402" s="19"/>
      <c r="O1402" s="48"/>
      <c r="P1402" s="48"/>
      <c r="Q1402" s="48"/>
      <c r="R1402" s="48"/>
      <c r="S1402" s="48"/>
      <c r="T1402" s="48"/>
      <c r="U1402" s="48"/>
    </row>
    <row r="1403" spans="1:21" s="15" customFormat="1" ht="39.950000000000003" customHeight="1" x14ac:dyDescent="0.2">
      <c r="A1403" s="57" t="s">
        <v>60</v>
      </c>
      <c r="B1403" s="49" t="s">
        <v>240</v>
      </c>
      <c r="C1403" s="49" t="s">
        <v>265</v>
      </c>
      <c r="D1403" s="49" t="s">
        <v>177</v>
      </c>
      <c r="E1403" s="49" t="s">
        <v>243</v>
      </c>
      <c r="F1403" s="16">
        <v>261</v>
      </c>
      <c r="G1403" s="60">
        <v>42038</v>
      </c>
      <c r="H1403" s="49" t="s">
        <v>266</v>
      </c>
      <c r="I1403" s="49" t="s">
        <v>259</v>
      </c>
      <c r="J1403" s="49" t="s">
        <v>25</v>
      </c>
      <c r="K1403" s="49" t="s">
        <v>38</v>
      </c>
      <c r="L1403" s="61">
        <v>12500</v>
      </c>
      <c r="M1403" s="51">
        <v>2291.67</v>
      </c>
      <c r="N1403" s="19"/>
      <c r="O1403" s="48"/>
      <c r="P1403" s="48"/>
      <c r="Q1403" s="48"/>
      <c r="R1403" s="48"/>
      <c r="S1403" s="48"/>
      <c r="T1403" s="48"/>
      <c r="U1403" s="48"/>
    </row>
    <row r="1404" spans="1:21" s="15" customFormat="1" ht="39.950000000000003" customHeight="1" x14ac:dyDescent="0.2">
      <c r="A1404" s="57" t="s">
        <v>60</v>
      </c>
      <c r="B1404" s="49" t="s">
        <v>240</v>
      </c>
      <c r="C1404" s="49" t="s">
        <v>267</v>
      </c>
      <c r="D1404" s="49" t="s">
        <v>177</v>
      </c>
      <c r="E1404" s="49" t="s">
        <v>243</v>
      </c>
      <c r="F1404" s="16">
        <v>261</v>
      </c>
      <c r="G1404" s="60">
        <v>42038</v>
      </c>
      <c r="H1404" s="49" t="s">
        <v>266</v>
      </c>
      <c r="I1404" s="49" t="s">
        <v>259</v>
      </c>
      <c r="J1404" s="49" t="s">
        <v>25</v>
      </c>
      <c r="K1404" s="49" t="s">
        <v>38</v>
      </c>
      <c r="L1404" s="61">
        <v>20004.87</v>
      </c>
      <c r="M1404" s="51">
        <v>3667.56</v>
      </c>
      <c r="N1404" s="19"/>
      <c r="O1404" s="48"/>
      <c r="P1404" s="48"/>
      <c r="Q1404" s="48"/>
      <c r="R1404" s="48"/>
      <c r="S1404" s="48"/>
      <c r="T1404" s="48"/>
      <c r="U1404" s="48"/>
    </row>
    <row r="1405" spans="1:21" s="15" customFormat="1" ht="39.950000000000003" customHeight="1" x14ac:dyDescent="0.2">
      <c r="A1405" s="57" t="s">
        <v>264</v>
      </c>
      <c r="B1405" s="49" t="s">
        <v>240</v>
      </c>
      <c r="C1405" s="49" t="s">
        <v>268</v>
      </c>
      <c r="D1405" s="49" t="s">
        <v>177</v>
      </c>
      <c r="E1405" s="49" t="s">
        <v>243</v>
      </c>
      <c r="F1405" s="16">
        <v>261</v>
      </c>
      <c r="G1405" s="60">
        <v>42038</v>
      </c>
      <c r="H1405" s="49" t="s">
        <v>266</v>
      </c>
      <c r="I1405" s="49" t="s">
        <v>259</v>
      </c>
      <c r="J1405" s="49" t="s">
        <v>25</v>
      </c>
      <c r="K1405" s="49" t="s">
        <v>38</v>
      </c>
      <c r="L1405" s="61">
        <v>20004.87</v>
      </c>
      <c r="M1405" s="51">
        <v>3667.56</v>
      </c>
      <c r="N1405" s="19"/>
      <c r="O1405" s="48"/>
      <c r="P1405" s="48"/>
      <c r="Q1405" s="48"/>
      <c r="R1405" s="48"/>
      <c r="S1405" s="48"/>
      <c r="T1405" s="48"/>
      <c r="U1405" s="48"/>
    </row>
    <row r="1406" spans="1:21" s="15" customFormat="1" ht="39.950000000000003" customHeight="1" x14ac:dyDescent="0.2">
      <c r="A1406" s="57" t="s">
        <v>60</v>
      </c>
      <c r="B1406" s="49" t="s">
        <v>240</v>
      </c>
      <c r="C1406" s="49" t="s">
        <v>269</v>
      </c>
      <c r="D1406" s="49" t="s">
        <v>177</v>
      </c>
      <c r="E1406" s="49" t="s">
        <v>243</v>
      </c>
      <c r="F1406" s="16">
        <v>261</v>
      </c>
      <c r="G1406" s="60">
        <v>42038</v>
      </c>
      <c r="H1406" s="49" t="s">
        <v>266</v>
      </c>
      <c r="I1406" s="49" t="s">
        <v>259</v>
      </c>
      <c r="J1406" s="49" t="s">
        <v>25</v>
      </c>
      <c r="K1406" s="49" t="s">
        <v>38</v>
      </c>
      <c r="L1406" s="61">
        <v>20004.87</v>
      </c>
      <c r="M1406" s="51">
        <v>3667.56</v>
      </c>
      <c r="N1406" s="19"/>
      <c r="O1406" s="48"/>
      <c r="P1406" s="48"/>
      <c r="Q1406" s="48"/>
      <c r="R1406" s="48"/>
      <c r="S1406" s="48"/>
      <c r="T1406" s="48"/>
      <c r="U1406" s="48"/>
    </row>
    <row r="1407" spans="1:21" s="15" customFormat="1" ht="39.950000000000003" customHeight="1" x14ac:dyDescent="0.2">
      <c r="A1407" s="57" t="s">
        <v>60</v>
      </c>
      <c r="B1407" s="49" t="s">
        <v>240</v>
      </c>
      <c r="C1407" s="49" t="s">
        <v>270</v>
      </c>
      <c r="D1407" s="49" t="s">
        <v>177</v>
      </c>
      <c r="E1407" s="49" t="s">
        <v>243</v>
      </c>
      <c r="F1407" s="16">
        <v>261</v>
      </c>
      <c r="G1407" s="60">
        <v>42038</v>
      </c>
      <c r="H1407" s="49" t="s">
        <v>271</v>
      </c>
      <c r="I1407" s="49" t="s">
        <v>272</v>
      </c>
      <c r="J1407" s="49" t="s">
        <v>25</v>
      </c>
      <c r="K1407" s="49" t="s">
        <v>38</v>
      </c>
      <c r="L1407" s="61">
        <v>6600.01</v>
      </c>
      <c r="M1407" s="51">
        <v>1210</v>
      </c>
      <c r="N1407" s="19"/>
      <c r="O1407" s="48"/>
      <c r="P1407" s="48"/>
      <c r="Q1407" s="48"/>
      <c r="R1407" s="48"/>
      <c r="S1407" s="48"/>
      <c r="T1407" s="48"/>
      <c r="U1407" s="48"/>
    </row>
    <row r="1408" spans="1:21" s="15" customFormat="1" ht="39.950000000000003" customHeight="1" x14ac:dyDescent="0.2">
      <c r="A1408" s="57" t="s">
        <v>60</v>
      </c>
      <c r="B1408" s="49" t="s">
        <v>240</v>
      </c>
      <c r="C1408" s="49" t="s">
        <v>273</v>
      </c>
      <c r="D1408" s="49" t="s">
        <v>177</v>
      </c>
      <c r="E1408" s="49" t="s">
        <v>243</v>
      </c>
      <c r="F1408" s="16">
        <v>261</v>
      </c>
      <c r="G1408" s="60">
        <v>42038</v>
      </c>
      <c r="H1408" s="49" t="s">
        <v>271</v>
      </c>
      <c r="I1408" s="49" t="s">
        <v>272</v>
      </c>
      <c r="J1408" s="49" t="s">
        <v>25</v>
      </c>
      <c r="K1408" s="49" t="s">
        <v>38</v>
      </c>
      <c r="L1408" s="61">
        <v>6600</v>
      </c>
      <c r="M1408" s="51">
        <v>1210</v>
      </c>
      <c r="N1408" s="19"/>
      <c r="O1408" s="48"/>
      <c r="P1408" s="48"/>
      <c r="Q1408" s="48"/>
      <c r="R1408" s="48"/>
      <c r="S1408" s="48"/>
      <c r="T1408" s="48"/>
      <c r="U1408" s="48"/>
    </row>
    <row r="1409" spans="1:21" s="15" customFormat="1" ht="39.950000000000003" customHeight="1" x14ac:dyDescent="0.2">
      <c r="A1409" s="57" t="s">
        <v>60</v>
      </c>
      <c r="B1409" s="49" t="s">
        <v>240</v>
      </c>
      <c r="C1409" s="49" t="s">
        <v>273</v>
      </c>
      <c r="D1409" s="49" t="s">
        <v>177</v>
      </c>
      <c r="E1409" s="49" t="s">
        <v>243</v>
      </c>
      <c r="F1409" s="16">
        <v>261</v>
      </c>
      <c r="G1409" s="60">
        <v>42038</v>
      </c>
      <c r="H1409" s="49" t="s">
        <v>271</v>
      </c>
      <c r="I1409" s="49" t="s">
        <v>272</v>
      </c>
      <c r="J1409" s="49" t="s">
        <v>25</v>
      </c>
      <c r="K1409" s="49" t="s">
        <v>38</v>
      </c>
      <c r="L1409" s="61">
        <v>6600</v>
      </c>
      <c r="M1409" s="51">
        <v>1210</v>
      </c>
      <c r="N1409" s="19"/>
      <c r="O1409" s="48"/>
      <c r="P1409" s="48"/>
      <c r="Q1409" s="48"/>
      <c r="R1409" s="48"/>
      <c r="S1409" s="48"/>
      <c r="T1409" s="48"/>
      <c r="U1409" s="48"/>
    </row>
    <row r="1410" spans="1:21" s="15" customFormat="1" ht="39.950000000000003" customHeight="1" x14ac:dyDescent="0.2">
      <c r="A1410" s="57" t="s">
        <v>165</v>
      </c>
      <c r="B1410" s="49" t="s">
        <v>240</v>
      </c>
      <c r="C1410" s="49" t="s">
        <v>274</v>
      </c>
      <c r="D1410" s="49" t="s">
        <v>177</v>
      </c>
      <c r="E1410" s="49" t="s">
        <v>275</v>
      </c>
      <c r="F1410" s="16" t="s">
        <v>276</v>
      </c>
      <c r="G1410" s="60">
        <v>42043</v>
      </c>
      <c r="H1410" s="49" t="s">
        <v>277</v>
      </c>
      <c r="I1410" s="49" t="s">
        <v>278</v>
      </c>
      <c r="J1410" s="49" t="s">
        <v>279</v>
      </c>
      <c r="K1410" s="49" t="s">
        <v>38</v>
      </c>
      <c r="L1410" s="61">
        <v>3959.66</v>
      </c>
      <c r="M1410" s="51">
        <v>692.94</v>
      </c>
      <c r="N1410" s="19"/>
      <c r="O1410" s="48"/>
      <c r="P1410" s="48"/>
      <c r="Q1410" s="48"/>
      <c r="R1410" s="48"/>
      <c r="S1410" s="48"/>
      <c r="T1410" s="48"/>
      <c r="U1410" s="48"/>
    </row>
    <row r="1411" spans="1:21" s="15" customFormat="1" ht="39.950000000000003" customHeight="1" x14ac:dyDescent="0.2">
      <c r="A1411" s="57" t="s">
        <v>110</v>
      </c>
      <c r="B1411" s="49" t="s">
        <v>240</v>
      </c>
      <c r="C1411" s="49" t="s">
        <v>280</v>
      </c>
      <c r="D1411" s="49" t="s">
        <v>177</v>
      </c>
      <c r="E1411" s="49" t="s">
        <v>281</v>
      </c>
      <c r="F1411" s="16">
        <v>101</v>
      </c>
      <c r="G1411" s="60">
        <v>42146</v>
      </c>
      <c r="H1411" s="49" t="s">
        <v>282</v>
      </c>
      <c r="I1411" s="49" t="s">
        <v>283</v>
      </c>
      <c r="J1411" s="49" t="s">
        <v>284</v>
      </c>
      <c r="K1411" s="49" t="s">
        <v>38</v>
      </c>
      <c r="L1411" s="61">
        <v>16934.84</v>
      </c>
      <c r="M1411" s="51">
        <f>2540.23-0.01</f>
        <v>2540.2199999999998</v>
      </c>
      <c r="N1411" s="19"/>
      <c r="O1411" s="48"/>
      <c r="P1411" s="48"/>
      <c r="Q1411" s="48"/>
      <c r="R1411" s="48"/>
      <c r="S1411" s="48"/>
      <c r="T1411" s="48"/>
      <c r="U1411" s="48"/>
    </row>
    <row r="1412" spans="1:21" s="15" customFormat="1" ht="39.950000000000003" customHeight="1" x14ac:dyDescent="0.2">
      <c r="A1412" s="57" t="s">
        <v>110</v>
      </c>
      <c r="B1412" s="49" t="s">
        <v>240</v>
      </c>
      <c r="C1412" s="49" t="s">
        <v>280</v>
      </c>
      <c r="D1412" s="49" t="s">
        <v>177</v>
      </c>
      <c r="E1412" s="49" t="s">
        <v>281</v>
      </c>
      <c r="F1412" s="16">
        <v>102</v>
      </c>
      <c r="G1412" s="60">
        <v>42146</v>
      </c>
      <c r="H1412" s="49" t="s">
        <v>282</v>
      </c>
      <c r="I1412" s="49" t="s">
        <v>283</v>
      </c>
      <c r="J1412" s="49">
        <v>356967051595098</v>
      </c>
      <c r="K1412" s="49" t="s">
        <v>38</v>
      </c>
      <c r="L1412" s="61">
        <v>16934.84</v>
      </c>
      <c r="M1412" s="51">
        <f>2540.23-0.01</f>
        <v>2540.2199999999998</v>
      </c>
      <c r="N1412" s="19"/>
      <c r="O1412" s="48"/>
      <c r="P1412" s="48"/>
      <c r="Q1412" s="48"/>
      <c r="R1412" s="48"/>
      <c r="S1412" s="48"/>
      <c r="T1412" s="48"/>
      <c r="U1412" s="48"/>
    </row>
    <row r="1413" spans="1:21" s="15" customFormat="1" ht="39.950000000000003" customHeight="1" x14ac:dyDescent="0.2">
      <c r="A1413" s="57" t="s">
        <v>110</v>
      </c>
      <c r="B1413" s="49" t="s">
        <v>240</v>
      </c>
      <c r="C1413" s="49" t="s">
        <v>285</v>
      </c>
      <c r="D1413" s="49" t="s">
        <v>177</v>
      </c>
      <c r="E1413" s="49" t="s">
        <v>281</v>
      </c>
      <c r="F1413" s="16">
        <v>101</v>
      </c>
      <c r="G1413" s="60">
        <v>42145</v>
      </c>
      <c r="H1413" s="49" t="s">
        <v>271</v>
      </c>
      <c r="I1413" s="49" t="s">
        <v>272</v>
      </c>
      <c r="J1413" s="49" t="s">
        <v>177</v>
      </c>
      <c r="K1413" s="49" t="s">
        <v>38</v>
      </c>
      <c r="L1413" s="61">
        <v>10032.84</v>
      </c>
      <c r="M1413" s="51">
        <f>1504.93-0.01</f>
        <v>1504.92</v>
      </c>
      <c r="N1413" s="19"/>
      <c r="O1413" s="48"/>
      <c r="P1413" s="48"/>
      <c r="Q1413" s="48"/>
      <c r="R1413" s="48"/>
      <c r="S1413" s="48"/>
      <c r="T1413" s="48"/>
      <c r="U1413" s="48"/>
    </row>
    <row r="1414" spans="1:21" s="15" customFormat="1" ht="39.950000000000003" customHeight="1" x14ac:dyDescent="0.2">
      <c r="A1414" s="57" t="s">
        <v>110</v>
      </c>
      <c r="B1414" s="49" t="s">
        <v>240</v>
      </c>
      <c r="C1414" s="49" t="s">
        <v>285</v>
      </c>
      <c r="D1414" s="49" t="s">
        <v>177</v>
      </c>
      <c r="E1414" s="49" t="s">
        <v>281</v>
      </c>
      <c r="F1414" s="16">
        <v>102</v>
      </c>
      <c r="G1414" s="60">
        <v>42145</v>
      </c>
      <c r="H1414" s="49" t="s">
        <v>271</v>
      </c>
      <c r="I1414" s="49" t="s">
        <v>272</v>
      </c>
      <c r="J1414" s="49" t="s">
        <v>177</v>
      </c>
      <c r="K1414" s="49" t="s">
        <v>38</v>
      </c>
      <c r="L1414" s="61">
        <v>10032.84</v>
      </c>
      <c r="M1414" s="51">
        <f>1504.93-0.01</f>
        <v>1504.92</v>
      </c>
      <c r="N1414" s="19"/>
      <c r="O1414" s="48"/>
      <c r="P1414" s="48"/>
      <c r="Q1414" s="48"/>
      <c r="R1414" s="48"/>
      <c r="S1414" s="48"/>
      <c r="T1414" s="48"/>
      <c r="U1414" s="48"/>
    </row>
    <row r="1415" spans="1:21" s="15" customFormat="1" ht="16.5" x14ac:dyDescent="0.2">
      <c r="A1415" s="22"/>
      <c r="B1415" s="22"/>
      <c r="C1415" s="23"/>
      <c r="D1415" s="22"/>
      <c r="E1415" s="22"/>
      <c r="F1415" s="22"/>
      <c r="G1415" s="24"/>
      <c r="H1415" s="22"/>
      <c r="I1415" s="22"/>
      <c r="J1415" s="31"/>
      <c r="K1415" s="25" t="s">
        <v>39</v>
      </c>
      <c r="L1415" s="26">
        <f>SUM(L1390:L1414)</f>
        <v>479655.69000000012</v>
      </c>
      <c r="M1415" s="26">
        <f>SUM(M1390:M1414)</f>
        <v>88434.751333333319</v>
      </c>
      <c r="N1415" s="14"/>
    </row>
    <row r="1416" spans="1:21" s="42" customFormat="1" ht="16.5" x14ac:dyDescent="0.2">
      <c r="A1416" s="32"/>
      <c r="B1416" s="32"/>
      <c r="C1416" s="33"/>
      <c r="D1416" s="32"/>
      <c r="E1416" s="32"/>
      <c r="F1416" s="32"/>
      <c r="G1416" s="34"/>
      <c r="H1416" s="32"/>
      <c r="I1416" s="32"/>
      <c r="J1416" s="32"/>
      <c r="K1416" s="40"/>
      <c r="L1416" s="41"/>
      <c r="M1416" s="41"/>
      <c r="N1416" s="14"/>
    </row>
    <row r="1417" spans="1:21" s="15" customFormat="1" ht="25.5" customHeight="1" x14ac:dyDescent="0.2">
      <c r="A1417" s="10" t="s">
        <v>286</v>
      </c>
      <c r="B1417" s="27"/>
      <c r="C1417" s="28"/>
      <c r="D1417" s="28"/>
      <c r="E1417" s="28"/>
      <c r="F1417" s="28"/>
      <c r="G1417" s="28"/>
      <c r="H1417" s="28"/>
      <c r="I1417" s="28"/>
      <c r="J1417" s="28"/>
      <c r="K1417" s="28"/>
      <c r="L1417" s="38"/>
      <c r="M1417" s="28"/>
      <c r="N1417" s="14"/>
    </row>
    <row r="1418" spans="1:21" s="15" customFormat="1" ht="51" x14ac:dyDescent="0.2">
      <c r="A1418" s="49" t="s">
        <v>287</v>
      </c>
      <c r="B1418" s="49" t="s">
        <v>288</v>
      </c>
      <c r="C1418" s="49" t="s">
        <v>289</v>
      </c>
      <c r="D1418" s="49">
        <v>5150017031</v>
      </c>
      <c r="E1418" s="49" t="s">
        <v>290</v>
      </c>
      <c r="F1418" s="49">
        <v>79</v>
      </c>
      <c r="G1418" s="17">
        <v>42065</v>
      </c>
      <c r="H1418" s="49" t="s">
        <v>291</v>
      </c>
      <c r="I1418" s="49" t="s">
        <v>292</v>
      </c>
      <c r="J1418" s="49" t="s">
        <v>293</v>
      </c>
      <c r="K1418" s="49" t="s">
        <v>38</v>
      </c>
      <c r="L1418" s="18">
        <v>53128</v>
      </c>
      <c r="M1418" s="50">
        <f>111568.8/4</f>
        <v>27892.2</v>
      </c>
      <c r="N1418" s="52"/>
      <c r="O1418" s="48"/>
      <c r="P1418" s="48"/>
      <c r="Q1418" s="48"/>
      <c r="R1418" s="48"/>
      <c r="S1418" s="48"/>
      <c r="T1418" s="48"/>
      <c r="U1418" s="48"/>
    </row>
    <row r="1419" spans="1:21" s="15" customFormat="1" ht="51" x14ac:dyDescent="0.2">
      <c r="A1419" s="49" t="s">
        <v>287</v>
      </c>
      <c r="B1419" s="49" t="s">
        <v>288</v>
      </c>
      <c r="C1419" s="49" t="s">
        <v>294</v>
      </c>
      <c r="D1419" s="49">
        <v>5150017032</v>
      </c>
      <c r="E1419" s="49" t="s">
        <v>295</v>
      </c>
      <c r="F1419" s="49">
        <v>79</v>
      </c>
      <c r="G1419" s="17">
        <v>42065</v>
      </c>
      <c r="H1419" s="49" t="s">
        <v>296</v>
      </c>
      <c r="I1419" s="49" t="s">
        <v>297</v>
      </c>
      <c r="J1419" s="49" t="s">
        <v>298</v>
      </c>
      <c r="K1419" s="49" t="s">
        <v>38</v>
      </c>
      <c r="L1419" s="18">
        <v>53128</v>
      </c>
      <c r="M1419" s="50">
        <v>27892.2</v>
      </c>
      <c r="N1419" s="52"/>
      <c r="O1419" s="48"/>
      <c r="P1419" s="48"/>
      <c r="Q1419" s="48"/>
      <c r="R1419" s="48"/>
      <c r="S1419" s="48"/>
      <c r="T1419" s="48"/>
      <c r="U1419" s="48"/>
    </row>
    <row r="1420" spans="1:21" s="15" customFormat="1" ht="51" x14ac:dyDescent="0.2">
      <c r="A1420" s="49" t="s">
        <v>287</v>
      </c>
      <c r="B1420" s="49" t="s">
        <v>288</v>
      </c>
      <c r="C1420" s="49" t="s">
        <v>294</v>
      </c>
      <c r="D1420" s="49">
        <v>5150017033</v>
      </c>
      <c r="E1420" s="49" t="s">
        <v>299</v>
      </c>
      <c r="F1420" s="49">
        <v>79</v>
      </c>
      <c r="G1420" s="17">
        <v>42065</v>
      </c>
      <c r="H1420" s="49" t="s">
        <v>291</v>
      </c>
      <c r="I1420" s="49" t="s">
        <v>300</v>
      </c>
      <c r="J1420" s="49" t="s">
        <v>301</v>
      </c>
      <c r="K1420" s="49" t="s">
        <v>38</v>
      </c>
      <c r="L1420" s="18">
        <v>53128</v>
      </c>
      <c r="M1420" s="50">
        <v>27892.2</v>
      </c>
      <c r="N1420" s="52"/>
      <c r="O1420" s="48"/>
      <c r="P1420" s="48"/>
      <c r="Q1420" s="48"/>
      <c r="R1420" s="48"/>
      <c r="S1420" s="48"/>
      <c r="T1420" s="48"/>
      <c r="U1420" s="48"/>
    </row>
    <row r="1421" spans="1:21" s="15" customFormat="1" ht="51" x14ac:dyDescent="0.2">
      <c r="A1421" s="49" t="s">
        <v>287</v>
      </c>
      <c r="B1421" s="49" t="s">
        <v>288</v>
      </c>
      <c r="C1421" s="49" t="s">
        <v>294</v>
      </c>
      <c r="D1421" s="49">
        <v>5150017034</v>
      </c>
      <c r="E1421" s="49" t="s">
        <v>302</v>
      </c>
      <c r="F1421" s="49">
        <v>79</v>
      </c>
      <c r="G1421" s="17">
        <v>42065</v>
      </c>
      <c r="H1421" s="49" t="s">
        <v>291</v>
      </c>
      <c r="I1421" s="49" t="s">
        <v>303</v>
      </c>
      <c r="J1421" s="49" t="s">
        <v>304</v>
      </c>
      <c r="K1421" s="49" t="s">
        <v>38</v>
      </c>
      <c r="L1421" s="18">
        <v>53128</v>
      </c>
      <c r="M1421" s="50">
        <v>27892.2</v>
      </c>
      <c r="N1421" s="52"/>
      <c r="O1421" s="48"/>
      <c r="P1421" s="48"/>
      <c r="Q1421" s="48"/>
      <c r="R1421" s="48"/>
      <c r="S1421" s="48"/>
      <c r="T1421" s="48"/>
      <c r="U1421" s="48"/>
    </row>
    <row r="1422" spans="1:21" s="15" customFormat="1" ht="48" customHeight="1" x14ac:dyDescent="0.2">
      <c r="A1422" s="49" t="s">
        <v>305</v>
      </c>
      <c r="B1422" s="49" t="s">
        <v>288</v>
      </c>
      <c r="C1422" s="49" t="s">
        <v>306</v>
      </c>
      <c r="D1422" s="49" t="s">
        <v>164</v>
      </c>
      <c r="E1422" s="49" t="s">
        <v>302</v>
      </c>
      <c r="F1422" s="49">
        <v>225</v>
      </c>
      <c r="G1422" s="17">
        <v>42326</v>
      </c>
      <c r="H1422" s="49" t="s">
        <v>291</v>
      </c>
      <c r="I1422" s="49" t="s">
        <v>307</v>
      </c>
      <c r="J1422" s="16" t="s">
        <v>25</v>
      </c>
      <c r="K1422" s="49" t="s">
        <v>38</v>
      </c>
      <c r="L1422" s="18">
        <v>24350</v>
      </c>
      <c r="M1422" s="50">
        <f>23741.25/3</f>
        <v>7913.75</v>
      </c>
      <c r="N1422" s="52"/>
      <c r="O1422" s="48"/>
      <c r="P1422" s="48"/>
      <c r="Q1422" s="48"/>
      <c r="R1422" s="48"/>
      <c r="S1422" s="48"/>
      <c r="T1422" s="48"/>
      <c r="U1422" s="48"/>
    </row>
    <row r="1423" spans="1:21" s="15" customFormat="1" ht="48" customHeight="1" x14ac:dyDescent="0.2">
      <c r="A1423" s="49" t="s">
        <v>305</v>
      </c>
      <c r="B1423" s="49" t="s">
        <v>288</v>
      </c>
      <c r="C1423" s="49" t="s">
        <v>306</v>
      </c>
      <c r="D1423" s="49" t="s">
        <v>164</v>
      </c>
      <c r="E1423" s="49" t="s">
        <v>302</v>
      </c>
      <c r="F1423" s="49">
        <v>225</v>
      </c>
      <c r="G1423" s="17">
        <v>42326</v>
      </c>
      <c r="H1423" s="49" t="s">
        <v>291</v>
      </c>
      <c r="I1423" s="49" t="s">
        <v>307</v>
      </c>
      <c r="J1423" s="16" t="s">
        <v>25</v>
      </c>
      <c r="K1423" s="49" t="s">
        <v>38</v>
      </c>
      <c r="L1423" s="18">
        <v>24350</v>
      </c>
      <c r="M1423" s="50">
        <v>7913.75</v>
      </c>
      <c r="N1423" s="52"/>
      <c r="O1423" s="48"/>
      <c r="P1423" s="48"/>
      <c r="Q1423" s="48"/>
      <c r="R1423" s="48"/>
      <c r="S1423" s="48"/>
      <c r="T1423" s="48"/>
      <c r="U1423" s="48"/>
    </row>
    <row r="1424" spans="1:21" s="15" customFormat="1" ht="48" customHeight="1" x14ac:dyDescent="0.2">
      <c r="A1424" s="49" t="s">
        <v>305</v>
      </c>
      <c r="B1424" s="49" t="s">
        <v>288</v>
      </c>
      <c r="C1424" s="49" t="s">
        <v>306</v>
      </c>
      <c r="D1424" s="49" t="s">
        <v>164</v>
      </c>
      <c r="E1424" s="49" t="s">
        <v>308</v>
      </c>
      <c r="F1424" s="49">
        <v>225</v>
      </c>
      <c r="G1424" s="17">
        <v>42326</v>
      </c>
      <c r="H1424" s="49" t="s">
        <v>291</v>
      </c>
      <c r="I1424" s="49" t="s">
        <v>307</v>
      </c>
      <c r="J1424" s="16" t="s">
        <v>25</v>
      </c>
      <c r="K1424" s="49" t="s">
        <v>38</v>
      </c>
      <c r="L1424" s="18">
        <v>24350</v>
      </c>
      <c r="M1424" s="50">
        <v>7913.75</v>
      </c>
      <c r="N1424" s="52"/>
      <c r="O1424" s="48"/>
      <c r="P1424" s="48"/>
      <c r="Q1424" s="48"/>
      <c r="R1424" s="48"/>
      <c r="S1424" s="48"/>
      <c r="T1424" s="48"/>
      <c r="U1424" s="48"/>
    </row>
    <row r="1425" spans="1:21" s="15" customFormat="1" ht="48" customHeight="1" x14ac:dyDescent="0.2">
      <c r="A1425" s="49" t="s">
        <v>309</v>
      </c>
      <c r="B1425" s="49" t="s">
        <v>288</v>
      </c>
      <c r="C1425" s="49" t="s">
        <v>306</v>
      </c>
      <c r="D1425" s="49" t="s">
        <v>164</v>
      </c>
      <c r="E1425" s="49" t="s">
        <v>310</v>
      </c>
      <c r="F1425" s="49">
        <v>223</v>
      </c>
      <c r="G1425" s="17">
        <v>42326</v>
      </c>
      <c r="H1425" s="49" t="s">
        <v>291</v>
      </c>
      <c r="I1425" s="49" t="s">
        <v>307</v>
      </c>
      <c r="J1425" s="16" t="s">
        <v>25</v>
      </c>
      <c r="K1425" s="49" t="s">
        <v>38</v>
      </c>
      <c r="L1425" s="18">
        <v>24350</v>
      </c>
      <c r="M1425" s="50">
        <v>7913.75</v>
      </c>
      <c r="N1425" s="52"/>
      <c r="O1425" s="48"/>
      <c r="P1425" s="48"/>
      <c r="Q1425" s="48"/>
      <c r="R1425" s="48"/>
      <c r="S1425" s="48"/>
      <c r="T1425" s="48"/>
      <c r="U1425" s="48"/>
    </row>
    <row r="1426" spans="1:21" s="15" customFormat="1" ht="48" customHeight="1" x14ac:dyDescent="0.2">
      <c r="A1426" s="49" t="s">
        <v>309</v>
      </c>
      <c r="B1426" s="49" t="s">
        <v>288</v>
      </c>
      <c r="C1426" s="49" t="s">
        <v>306</v>
      </c>
      <c r="D1426" s="49" t="s">
        <v>164</v>
      </c>
      <c r="E1426" s="49" t="s">
        <v>310</v>
      </c>
      <c r="F1426" s="49">
        <v>223</v>
      </c>
      <c r="G1426" s="17">
        <v>42326</v>
      </c>
      <c r="H1426" s="49" t="s">
        <v>291</v>
      </c>
      <c r="I1426" s="49" t="s">
        <v>307</v>
      </c>
      <c r="J1426" s="16" t="s">
        <v>25</v>
      </c>
      <c r="K1426" s="49" t="s">
        <v>38</v>
      </c>
      <c r="L1426" s="18">
        <v>24350</v>
      </c>
      <c r="M1426" s="50">
        <v>7913.75</v>
      </c>
      <c r="N1426" s="52"/>
      <c r="O1426" s="48"/>
      <c r="P1426" s="48"/>
      <c r="Q1426" s="48"/>
      <c r="R1426" s="48"/>
      <c r="S1426" s="48"/>
      <c r="T1426" s="48"/>
      <c r="U1426" s="48"/>
    </row>
    <row r="1427" spans="1:21" s="15" customFormat="1" ht="48" customHeight="1" x14ac:dyDescent="0.2">
      <c r="A1427" s="49" t="s">
        <v>309</v>
      </c>
      <c r="B1427" s="49" t="s">
        <v>288</v>
      </c>
      <c r="C1427" s="49" t="s">
        <v>306</v>
      </c>
      <c r="D1427" s="49" t="s">
        <v>164</v>
      </c>
      <c r="E1427" s="49" t="s">
        <v>310</v>
      </c>
      <c r="F1427" s="49">
        <v>223</v>
      </c>
      <c r="G1427" s="17">
        <v>42326</v>
      </c>
      <c r="H1427" s="49" t="s">
        <v>291</v>
      </c>
      <c r="I1427" s="49" t="s">
        <v>307</v>
      </c>
      <c r="J1427" s="16" t="s">
        <v>25</v>
      </c>
      <c r="K1427" s="49" t="s">
        <v>38</v>
      </c>
      <c r="L1427" s="18">
        <v>24350</v>
      </c>
      <c r="M1427" s="50">
        <v>7913.75</v>
      </c>
      <c r="N1427" s="52"/>
      <c r="O1427" s="48"/>
      <c r="P1427" s="48"/>
      <c r="Q1427" s="48"/>
      <c r="R1427" s="48"/>
      <c r="S1427" s="48"/>
      <c r="T1427" s="48"/>
      <c r="U1427" s="48"/>
    </row>
    <row r="1428" spans="1:21" s="15" customFormat="1" ht="48" customHeight="1" x14ac:dyDescent="0.2">
      <c r="A1428" s="49" t="s">
        <v>287</v>
      </c>
      <c r="B1428" s="49" t="s">
        <v>288</v>
      </c>
      <c r="C1428" s="49" t="s">
        <v>306</v>
      </c>
      <c r="D1428" s="49" t="s">
        <v>164</v>
      </c>
      <c r="E1428" s="49" t="s">
        <v>311</v>
      </c>
      <c r="F1428" s="49">
        <v>224</v>
      </c>
      <c r="G1428" s="17">
        <v>42326</v>
      </c>
      <c r="H1428" s="49" t="s">
        <v>291</v>
      </c>
      <c r="I1428" s="49" t="s">
        <v>307</v>
      </c>
      <c r="J1428" s="16" t="s">
        <v>25</v>
      </c>
      <c r="K1428" s="49" t="s">
        <v>38</v>
      </c>
      <c r="L1428" s="18">
        <v>24350</v>
      </c>
      <c r="M1428" s="50">
        <v>7913.75</v>
      </c>
      <c r="N1428" s="52"/>
      <c r="O1428" s="48"/>
      <c r="P1428" s="48"/>
      <c r="Q1428" s="48"/>
      <c r="R1428" s="48"/>
      <c r="S1428" s="48"/>
      <c r="T1428" s="48"/>
      <c r="U1428" s="48"/>
    </row>
    <row r="1429" spans="1:21" s="15" customFormat="1" ht="48" customHeight="1" x14ac:dyDescent="0.2">
      <c r="A1429" s="49" t="s">
        <v>287</v>
      </c>
      <c r="B1429" s="49" t="s">
        <v>288</v>
      </c>
      <c r="C1429" s="49" t="s">
        <v>306</v>
      </c>
      <c r="D1429" s="49" t="s">
        <v>164</v>
      </c>
      <c r="E1429" s="49" t="s">
        <v>312</v>
      </c>
      <c r="F1429" s="49">
        <v>224</v>
      </c>
      <c r="G1429" s="17">
        <v>42326</v>
      </c>
      <c r="H1429" s="49" t="s">
        <v>291</v>
      </c>
      <c r="I1429" s="49" t="s">
        <v>307</v>
      </c>
      <c r="J1429" s="16" t="s">
        <v>25</v>
      </c>
      <c r="K1429" s="49" t="s">
        <v>38</v>
      </c>
      <c r="L1429" s="18">
        <v>24350</v>
      </c>
      <c r="M1429" s="50">
        <v>7913.75</v>
      </c>
      <c r="N1429" s="52"/>
      <c r="O1429" s="48"/>
      <c r="P1429" s="48"/>
      <c r="Q1429" s="48"/>
      <c r="R1429" s="48"/>
      <c r="S1429" s="48"/>
      <c r="T1429" s="48"/>
      <c r="U1429" s="48"/>
    </row>
    <row r="1430" spans="1:21" s="15" customFormat="1" ht="48" customHeight="1" x14ac:dyDescent="0.2">
      <c r="A1430" s="49" t="s">
        <v>287</v>
      </c>
      <c r="B1430" s="49" t="s">
        <v>288</v>
      </c>
      <c r="C1430" s="49" t="s">
        <v>306</v>
      </c>
      <c r="D1430" s="49" t="s">
        <v>164</v>
      </c>
      <c r="E1430" s="49" t="s">
        <v>295</v>
      </c>
      <c r="F1430" s="49">
        <v>224</v>
      </c>
      <c r="G1430" s="17">
        <v>42326</v>
      </c>
      <c r="H1430" s="49" t="s">
        <v>291</v>
      </c>
      <c r="I1430" s="49" t="s">
        <v>307</v>
      </c>
      <c r="J1430" s="16" t="s">
        <v>25</v>
      </c>
      <c r="K1430" s="49" t="s">
        <v>38</v>
      </c>
      <c r="L1430" s="18">
        <v>24350</v>
      </c>
      <c r="M1430" s="50">
        <v>7913.75</v>
      </c>
      <c r="N1430" s="52"/>
      <c r="O1430" s="48"/>
      <c r="P1430" s="48"/>
      <c r="Q1430" s="48"/>
      <c r="R1430" s="48"/>
      <c r="S1430" s="48"/>
      <c r="T1430" s="48"/>
      <c r="U1430" s="48"/>
    </row>
    <row r="1431" spans="1:21" s="15" customFormat="1" ht="48" customHeight="1" x14ac:dyDescent="0.2">
      <c r="A1431" s="49" t="s">
        <v>313</v>
      </c>
      <c r="B1431" s="49" t="s">
        <v>288</v>
      </c>
      <c r="C1431" s="49" t="s">
        <v>306</v>
      </c>
      <c r="D1431" s="49" t="s">
        <v>164</v>
      </c>
      <c r="E1431" s="49" t="s">
        <v>302</v>
      </c>
      <c r="F1431" s="49">
        <v>224</v>
      </c>
      <c r="G1431" s="17">
        <v>42326</v>
      </c>
      <c r="H1431" s="49" t="s">
        <v>291</v>
      </c>
      <c r="I1431" s="49" t="s">
        <v>307</v>
      </c>
      <c r="J1431" s="16" t="s">
        <v>25</v>
      </c>
      <c r="K1431" s="49" t="s">
        <v>38</v>
      </c>
      <c r="L1431" s="18">
        <v>24350</v>
      </c>
      <c r="M1431" s="50">
        <v>7913.75</v>
      </c>
      <c r="N1431" s="52"/>
      <c r="O1431" s="48"/>
      <c r="P1431" s="48"/>
      <c r="Q1431" s="48"/>
      <c r="R1431" s="48"/>
      <c r="S1431" s="48"/>
      <c r="T1431" s="48"/>
      <c r="U1431" s="48"/>
    </row>
    <row r="1432" spans="1:21" s="15" customFormat="1" ht="48" customHeight="1" x14ac:dyDescent="0.2">
      <c r="A1432" s="49" t="s">
        <v>314</v>
      </c>
      <c r="B1432" s="49" t="s">
        <v>288</v>
      </c>
      <c r="C1432" s="49" t="s">
        <v>315</v>
      </c>
      <c r="D1432" s="49">
        <v>5150018160</v>
      </c>
      <c r="E1432" s="49" t="s">
        <v>316</v>
      </c>
      <c r="F1432" s="49" t="s">
        <v>317</v>
      </c>
      <c r="G1432" s="17">
        <v>42405</v>
      </c>
      <c r="H1432" s="49" t="s">
        <v>191</v>
      </c>
      <c r="I1432" s="49" t="s">
        <v>318</v>
      </c>
      <c r="J1432" s="16" t="s">
        <v>319</v>
      </c>
      <c r="K1432" s="49" t="s">
        <v>194</v>
      </c>
      <c r="L1432" s="18">
        <v>9499</v>
      </c>
      <c r="M1432" s="50">
        <v>2374.75</v>
      </c>
      <c r="N1432" s="52"/>
      <c r="O1432" s="48"/>
      <c r="P1432" s="48"/>
      <c r="Q1432" s="48"/>
      <c r="R1432" s="48"/>
      <c r="S1432" s="48"/>
      <c r="T1432" s="48"/>
      <c r="U1432" s="48"/>
    </row>
    <row r="1433" spans="1:21" s="15" customFormat="1" ht="48" customHeight="1" x14ac:dyDescent="0.2">
      <c r="A1433" s="49" t="s">
        <v>320</v>
      </c>
      <c r="B1433" s="49" t="s">
        <v>288</v>
      </c>
      <c r="C1433" s="49" t="s">
        <v>321</v>
      </c>
      <c r="D1433" s="49">
        <v>5150018161</v>
      </c>
      <c r="E1433" s="49" t="s">
        <v>322</v>
      </c>
      <c r="F1433" s="49" t="s">
        <v>323</v>
      </c>
      <c r="G1433" s="17">
        <v>42415</v>
      </c>
      <c r="H1433" s="49" t="s">
        <v>266</v>
      </c>
      <c r="I1433" s="49" t="s">
        <v>321</v>
      </c>
      <c r="J1433" s="16" t="s">
        <v>324</v>
      </c>
      <c r="K1433" s="49" t="s">
        <v>194</v>
      </c>
      <c r="L1433" s="18">
        <v>40109</v>
      </c>
      <c r="M1433" s="50">
        <v>10027.25</v>
      </c>
      <c r="N1433" s="52"/>
      <c r="O1433" s="48"/>
      <c r="P1433" s="48"/>
      <c r="Q1433" s="48"/>
      <c r="R1433" s="48"/>
      <c r="S1433" s="48"/>
      <c r="T1433" s="48"/>
      <c r="U1433" s="48"/>
    </row>
    <row r="1434" spans="1:21" s="15" customFormat="1" ht="48" customHeight="1" x14ac:dyDescent="0.2">
      <c r="A1434" s="49" t="s">
        <v>325</v>
      </c>
      <c r="B1434" s="49" t="s">
        <v>288</v>
      </c>
      <c r="C1434" s="49" t="s">
        <v>326</v>
      </c>
      <c r="D1434" s="49">
        <v>5150018162</v>
      </c>
      <c r="E1434" s="49" t="s">
        <v>150</v>
      </c>
      <c r="F1434" s="49" t="s">
        <v>327</v>
      </c>
      <c r="G1434" s="17">
        <v>42468</v>
      </c>
      <c r="H1434" s="49" t="s">
        <v>191</v>
      </c>
      <c r="I1434" s="49" t="s">
        <v>328</v>
      </c>
      <c r="J1434" s="16" t="s">
        <v>329</v>
      </c>
      <c r="K1434" s="49" t="s">
        <v>194</v>
      </c>
      <c r="L1434" s="18">
        <v>8999</v>
      </c>
      <c r="M1434" s="50">
        <v>1799.8</v>
      </c>
      <c r="N1434" s="52"/>
      <c r="O1434" s="48"/>
      <c r="P1434" s="48"/>
      <c r="Q1434" s="48"/>
      <c r="R1434" s="48"/>
      <c r="S1434" s="48"/>
      <c r="T1434" s="48"/>
      <c r="U1434" s="48"/>
    </row>
    <row r="1435" spans="1:21" s="15" customFormat="1" ht="45" customHeight="1" x14ac:dyDescent="0.2">
      <c r="A1435" s="49"/>
      <c r="B1435" s="49" t="s">
        <v>288</v>
      </c>
      <c r="C1435" s="49" t="s">
        <v>330</v>
      </c>
      <c r="D1435" s="49" t="s">
        <v>164</v>
      </c>
      <c r="E1435" s="49"/>
      <c r="F1435" s="49"/>
      <c r="G1435" s="17"/>
      <c r="H1435" s="49"/>
      <c r="I1435" s="49"/>
      <c r="J1435" s="16"/>
      <c r="K1435" s="49"/>
      <c r="L1435" s="18">
        <v>8999</v>
      </c>
      <c r="M1435" s="50">
        <v>1124.8800000000001</v>
      </c>
      <c r="N1435" s="52"/>
      <c r="O1435" s="48"/>
      <c r="P1435" s="48"/>
      <c r="Q1435" s="48"/>
      <c r="R1435" s="48"/>
      <c r="S1435" s="48"/>
      <c r="T1435" s="48"/>
      <c r="U1435" s="48"/>
    </row>
    <row r="1436" spans="1:21" s="15" customFormat="1" ht="45" customHeight="1" x14ac:dyDescent="0.2">
      <c r="A1436" s="49"/>
      <c r="B1436" s="49" t="s">
        <v>288</v>
      </c>
      <c r="C1436" s="49" t="s">
        <v>331</v>
      </c>
      <c r="D1436" s="49" t="s">
        <v>164</v>
      </c>
      <c r="E1436" s="49"/>
      <c r="F1436" s="49"/>
      <c r="G1436" s="17"/>
      <c r="H1436" s="49"/>
      <c r="I1436" s="49"/>
      <c r="J1436" s="16"/>
      <c r="K1436" s="49"/>
      <c r="L1436" s="18">
        <v>17500</v>
      </c>
      <c r="M1436" s="50">
        <v>1750</v>
      </c>
      <c r="N1436" s="52"/>
      <c r="O1436" s="48"/>
      <c r="P1436" s="48"/>
      <c r="Q1436" s="48"/>
      <c r="R1436" s="48"/>
      <c r="S1436" s="48"/>
      <c r="T1436" s="48"/>
      <c r="U1436" s="48"/>
    </row>
    <row r="1437" spans="1:21" s="15" customFormat="1" ht="45" customHeight="1" x14ac:dyDescent="0.2">
      <c r="A1437" s="49"/>
      <c r="B1437" s="49" t="s">
        <v>288</v>
      </c>
      <c r="C1437" s="49" t="s">
        <v>332</v>
      </c>
      <c r="D1437" s="49" t="s">
        <v>164</v>
      </c>
      <c r="E1437" s="49"/>
      <c r="F1437" s="49"/>
      <c r="G1437" s="17"/>
      <c r="H1437" s="49"/>
      <c r="I1437" s="49"/>
      <c r="J1437" s="16"/>
      <c r="K1437" s="49"/>
      <c r="L1437" s="18">
        <v>7498.99</v>
      </c>
      <c r="M1437" s="50">
        <v>749.9</v>
      </c>
      <c r="N1437" s="52"/>
      <c r="O1437" s="48"/>
      <c r="P1437" s="48"/>
      <c r="Q1437" s="48"/>
      <c r="R1437" s="48"/>
      <c r="S1437" s="48"/>
      <c r="T1437" s="48"/>
      <c r="U1437" s="48"/>
    </row>
    <row r="1438" spans="1:21" s="15" customFormat="1" ht="45" customHeight="1" x14ac:dyDescent="0.2">
      <c r="A1438" s="49"/>
      <c r="B1438" s="49" t="s">
        <v>288</v>
      </c>
      <c r="C1438" s="49" t="s">
        <v>333</v>
      </c>
      <c r="D1438" s="49" t="s">
        <v>164</v>
      </c>
      <c r="E1438" s="49"/>
      <c r="F1438" s="49"/>
      <c r="G1438" s="17"/>
      <c r="H1438" s="49"/>
      <c r="I1438" s="49"/>
      <c r="J1438" s="16"/>
      <c r="K1438" s="49"/>
      <c r="L1438" s="18">
        <v>7999.02</v>
      </c>
      <c r="M1438" s="50">
        <f>199.98-0.01</f>
        <v>199.97</v>
      </c>
      <c r="N1438" s="52"/>
      <c r="O1438" s="48"/>
      <c r="P1438" s="48"/>
      <c r="Q1438" s="48"/>
      <c r="R1438" s="48"/>
      <c r="S1438" s="48"/>
      <c r="T1438" s="48"/>
      <c r="U1438" s="48"/>
    </row>
    <row r="1439" spans="1:21" s="15" customFormat="1" ht="16.5" x14ac:dyDescent="0.2">
      <c r="A1439" s="32"/>
      <c r="B1439" s="32"/>
      <c r="C1439" s="33"/>
      <c r="D1439" s="32"/>
      <c r="E1439" s="32"/>
      <c r="F1439" s="32"/>
      <c r="G1439" s="34"/>
      <c r="H1439" s="32"/>
      <c r="I1439" s="32"/>
      <c r="J1439" s="96"/>
      <c r="K1439" s="97" t="s">
        <v>39</v>
      </c>
      <c r="L1439" s="66">
        <f>SUM(L1418:L1438)</f>
        <v>556616.01</v>
      </c>
      <c r="M1439" s="66">
        <f>SUM(M1418:M1438)</f>
        <v>208732.84999999998</v>
      </c>
      <c r="N1439" s="14"/>
    </row>
    <row r="1440" spans="1:21" s="42" customFormat="1" ht="18" customHeight="1" x14ac:dyDescent="0.2">
      <c r="A1440" s="32"/>
      <c r="B1440" s="32"/>
      <c r="C1440" s="33"/>
      <c r="D1440" s="32"/>
      <c r="E1440" s="32"/>
      <c r="F1440" s="32"/>
      <c r="G1440" s="34"/>
      <c r="H1440" s="32"/>
      <c r="I1440" s="32"/>
      <c r="J1440" s="32"/>
      <c r="K1440" s="40"/>
      <c r="L1440" s="41"/>
      <c r="M1440" s="41"/>
      <c r="N1440" s="14"/>
    </row>
    <row r="1441" spans="1:21" s="15" customFormat="1" ht="25.5" x14ac:dyDescent="0.2">
      <c r="A1441" s="10" t="s">
        <v>349</v>
      </c>
      <c r="B1441" s="62"/>
      <c r="C1441" s="62"/>
      <c r="D1441" s="62"/>
      <c r="E1441" s="62"/>
      <c r="F1441" s="62"/>
      <c r="G1441" s="67"/>
      <c r="H1441" s="62"/>
      <c r="I1441" s="62"/>
      <c r="J1441" s="62"/>
      <c r="K1441" s="62"/>
      <c r="L1441" s="68"/>
      <c r="M1441" s="62"/>
      <c r="N1441" s="14"/>
    </row>
    <row r="1442" spans="1:21" s="15" customFormat="1" ht="50.1" customHeight="1" x14ac:dyDescent="0.2">
      <c r="A1442" s="49" t="s">
        <v>287</v>
      </c>
      <c r="B1442" s="49" t="s">
        <v>350</v>
      </c>
      <c r="C1442" s="49" t="s">
        <v>351</v>
      </c>
      <c r="D1442" s="49">
        <v>5150028010</v>
      </c>
      <c r="E1442" s="49" t="s">
        <v>311</v>
      </c>
      <c r="F1442" s="49">
        <v>79</v>
      </c>
      <c r="G1442" s="17">
        <v>42065</v>
      </c>
      <c r="H1442" s="49" t="s">
        <v>191</v>
      </c>
      <c r="I1442" s="49" t="s">
        <v>352</v>
      </c>
      <c r="J1442" s="49" t="s">
        <v>353</v>
      </c>
      <c r="K1442" s="49" t="s">
        <v>38</v>
      </c>
      <c r="L1442" s="18">
        <v>43691.73</v>
      </c>
      <c r="M1442" s="50">
        <f>45876.31/2</f>
        <v>22938.154999999999</v>
      </c>
      <c r="N1442" s="52"/>
      <c r="O1442" s="48"/>
      <c r="P1442" s="48"/>
      <c r="Q1442" s="48"/>
      <c r="R1442" s="48"/>
      <c r="S1442" s="48"/>
      <c r="T1442" s="48"/>
      <c r="U1442" s="48"/>
    </row>
    <row r="1443" spans="1:21" s="15" customFormat="1" ht="50.1" customHeight="1" x14ac:dyDescent="0.2">
      <c r="A1443" s="49" t="s">
        <v>287</v>
      </c>
      <c r="B1443" s="49" t="s">
        <v>350</v>
      </c>
      <c r="C1443" s="49" t="s">
        <v>351</v>
      </c>
      <c r="D1443" s="49">
        <v>5150028011</v>
      </c>
      <c r="E1443" s="49" t="s">
        <v>312</v>
      </c>
      <c r="F1443" s="49">
        <v>79</v>
      </c>
      <c r="G1443" s="17">
        <v>42065</v>
      </c>
      <c r="H1443" s="49" t="s">
        <v>191</v>
      </c>
      <c r="I1443" s="49" t="s">
        <v>352</v>
      </c>
      <c r="J1443" s="49" t="s">
        <v>354</v>
      </c>
      <c r="K1443" s="49" t="s">
        <v>38</v>
      </c>
      <c r="L1443" s="18">
        <v>43691.72</v>
      </c>
      <c r="M1443" s="50">
        <v>22938.16</v>
      </c>
      <c r="N1443" s="52"/>
      <c r="O1443" s="48"/>
      <c r="P1443" s="48"/>
      <c r="Q1443" s="48"/>
      <c r="R1443" s="48"/>
      <c r="S1443" s="48"/>
      <c r="T1443" s="48"/>
      <c r="U1443" s="48"/>
    </row>
    <row r="1444" spans="1:21" s="15" customFormat="1" ht="50.1" customHeight="1" x14ac:dyDescent="0.2">
      <c r="A1444" s="49"/>
      <c r="B1444" s="49" t="s">
        <v>350</v>
      </c>
      <c r="C1444" s="49" t="s">
        <v>351</v>
      </c>
      <c r="D1444" s="49" t="s">
        <v>164</v>
      </c>
      <c r="E1444" s="49"/>
      <c r="F1444" s="49" t="s">
        <v>355</v>
      </c>
      <c r="G1444" s="17">
        <v>42216</v>
      </c>
      <c r="H1444" s="49"/>
      <c r="I1444" s="49"/>
      <c r="J1444" s="49"/>
      <c r="K1444" s="49" t="s">
        <v>38</v>
      </c>
      <c r="L1444" s="18">
        <v>1399</v>
      </c>
      <c r="M1444" s="50">
        <f>594.58-0.01</f>
        <v>594.57000000000005</v>
      </c>
      <c r="N1444" s="19"/>
      <c r="O1444" s="48"/>
      <c r="P1444" s="48"/>
      <c r="Q1444" s="48"/>
      <c r="R1444" s="48"/>
      <c r="S1444" s="48"/>
      <c r="T1444" s="48"/>
      <c r="U1444" s="48"/>
    </row>
    <row r="1445" spans="1:21" s="15" customFormat="1" ht="50.1" customHeight="1" x14ac:dyDescent="0.2">
      <c r="A1445" s="49" t="s">
        <v>356</v>
      </c>
      <c r="B1445" s="49" t="s">
        <v>350</v>
      </c>
      <c r="C1445" s="49" t="s">
        <v>357</v>
      </c>
      <c r="D1445" s="49">
        <v>5150028012</v>
      </c>
      <c r="E1445" s="49" t="s">
        <v>358</v>
      </c>
      <c r="F1445" s="49">
        <v>1511</v>
      </c>
      <c r="G1445" s="17">
        <v>42509</v>
      </c>
      <c r="H1445" s="49" t="s">
        <v>191</v>
      </c>
      <c r="I1445" s="49" t="s">
        <v>359</v>
      </c>
      <c r="J1445" s="49" t="s">
        <v>360</v>
      </c>
      <c r="K1445" s="49" t="s">
        <v>194</v>
      </c>
      <c r="L1445" s="18">
        <v>7888</v>
      </c>
      <c r="M1445" s="50">
        <v>1380.4</v>
      </c>
      <c r="N1445" s="52"/>
      <c r="O1445" s="48"/>
      <c r="P1445" s="48"/>
      <c r="Q1445" s="48"/>
      <c r="R1445" s="48"/>
      <c r="S1445" s="48"/>
      <c r="T1445" s="48"/>
      <c r="U1445" s="48"/>
    </row>
    <row r="1446" spans="1:21" s="15" customFormat="1" ht="16.5" x14ac:dyDescent="0.2">
      <c r="A1446" s="22"/>
      <c r="B1446" s="22"/>
      <c r="C1446" s="23"/>
      <c r="D1446" s="22"/>
      <c r="E1446" s="22"/>
      <c r="F1446" s="22"/>
      <c r="G1446" s="24"/>
      <c r="H1446" s="22"/>
      <c r="I1446" s="22"/>
      <c r="J1446" s="31"/>
      <c r="K1446" s="54" t="s">
        <v>39</v>
      </c>
      <c r="L1446" s="26">
        <f>SUM(L1442:L1445)</f>
        <v>96670.450000000012</v>
      </c>
      <c r="M1446" s="26">
        <f>SUM(M1442:M1445)</f>
        <v>47851.285000000003</v>
      </c>
      <c r="N1446" s="14"/>
    </row>
    <row r="1447" spans="1:21" s="15" customFormat="1" ht="16.5" x14ac:dyDescent="0.2">
      <c r="A1447" s="32"/>
      <c r="B1447" s="32"/>
      <c r="C1447" s="33"/>
      <c r="D1447" s="32"/>
      <c r="E1447" s="32"/>
      <c r="F1447" s="32"/>
      <c r="G1447" s="34"/>
      <c r="H1447" s="32"/>
      <c r="I1447" s="32"/>
      <c r="J1447" s="32"/>
      <c r="K1447" s="40"/>
      <c r="L1447" s="41"/>
      <c r="M1447" s="41"/>
      <c r="N1447" s="14"/>
    </row>
    <row r="1448" spans="1:21" s="15" customFormat="1" ht="25.5" x14ac:dyDescent="0.2">
      <c r="A1448" s="10" t="s">
        <v>361</v>
      </c>
      <c r="B1448" s="27"/>
      <c r="C1448" s="28"/>
      <c r="D1448" s="28"/>
      <c r="E1448" s="28"/>
      <c r="F1448" s="28"/>
      <c r="G1448" s="29"/>
      <c r="H1448" s="28"/>
      <c r="I1448" s="28"/>
      <c r="J1448" s="28"/>
      <c r="K1448" s="28"/>
      <c r="L1448" s="38"/>
      <c r="M1448" s="28"/>
      <c r="N1448" s="14"/>
    </row>
    <row r="1449" spans="1:21" s="15" customFormat="1" ht="50.1" customHeight="1" x14ac:dyDescent="0.2">
      <c r="A1449" s="49" t="s">
        <v>362</v>
      </c>
      <c r="B1449" s="49" t="s">
        <v>363</v>
      </c>
      <c r="C1449" s="49" t="s">
        <v>364</v>
      </c>
      <c r="D1449" s="49" t="s">
        <v>164</v>
      </c>
      <c r="E1449" s="49" t="s">
        <v>365</v>
      </c>
      <c r="F1449" s="49">
        <v>4117</v>
      </c>
      <c r="G1449" s="17">
        <v>42216</v>
      </c>
      <c r="H1449" s="49" t="s">
        <v>366</v>
      </c>
      <c r="I1449" s="49" t="s">
        <v>367</v>
      </c>
      <c r="J1449" s="49" t="s">
        <v>368</v>
      </c>
      <c r="K1449" s="49" t="s">
        <v>38</v>
      </c>
      <c r="L1449" s="18">
        <v>12000</v>
      </c>
      <c r="M1449" s="50">
        <v>1700</v>
      </c>
      <c r="N1449" s="19"/>
      <c r="O1449" s="48"/>
      <c r="P1449" s="48"/>
      <c r="Q1449" s="48"/>
      <c r="R1449" s="48"/>
      <c r="S1449" s="48"/>
      <c r="T1449" s="48"/>
      <c r="U1449" s="48"/>
    </row>
    <row r="1450" spans="1:21" s="15" customFormat="1" ht="50.1" customHeight="1" x14ac:dyDescent="0.2">
      <c r="A1450" s="49" t="s">
        <v>362</v>
      </c>
      <c r="B1450" s="49" t="s">
        <v>363</v>
      </c>
      <c r="C1450" s="49" t="s">
        <v>364</v>
      </c>
      <c r="D1450" s="49" t="s">
        <v>164</v>
      </c>
      <c r="E1450" s="49" t="s">
        <v>369</v>
      </c>
      <c r="F1450" s="49">
        <v>4117</v>
      </c>
      <c r="G1450" s="17">
        <v>42216</v>
      </c>
      <c r="H1450" s="49" t="s">
        <v>366</v>
      </c>
      <c r="I1450" s="49" t="s">
        <v>367</v>
      </c>
      <c r="J1450" s="49">
        <v>5157751</v>
      </c>
      <c r="K1450" s="49" t="s">
        <v>38</v>
      </c>
      <c r="L1450" s="18">
        <v>12000</v>
      </c>
      <c r="M1450" s="50">
        <v>1700</v>
      </c>
      <c r="N1450" s="19"/>
      <c r="O1450" s="48"/>
      <c r="P1450" s="48"/>
      <c r="Q1450" s="48"/>
      <c r="R1450" s="48"/>
      <c r="S1450" s="48"/>
      <c r="T1450" s="48"/>
      <c r="U1450" s="48"/>
    </row>
    <row r="1451" spans="1:21" s="15" customFormat="1" ht="50.1" customHeight="1" x14ac:dyDescent="0.2">
      <c r="A1451" s="49" t="s">
        <v>362</v>
      </c>
      <c r="B1451" s="49" t="s">
        <v>363</v>
      </c>
      <c r="C1451" s="49" t="s">
        <v>364</v>
      </c>
      <c r="D1451" s="49" t="s">
        <v>164</v>
      </c>
      <c r="E1451" s="49" t="s">
        <v>369</v>
      </c>
      <c r="F1451" s="49">
        <v>4117</v>
      </c>
      <c r="G1451" s="17">
        <v>42216</v>
      </c>
      <c r="H1451" s="49" t="s">
        <v>366</v>
      </c>
      <c r="I1451" s="49" t="s">
        <v>367</v>
      </c>
      <c r="J1451" s="49">
        <v>5158056</v>
      </c>
      <c r="K1451" s="49" t="s">
        <v>38</v>
      </c>
      <c r="L1451" s="18">
        <v>12000</v>
      </c>
      <c r="M1451" s="50">
        <v>1700</v>
      </c>
      <c r="N1451" s="19"/>
      <c r="O1451" s="48"/>
      <c r="P1451" s="48"/>
      <c r="Q1451" s="48"/>
      <c r="R1451" s="48"/>
      <c r="S1451" s="48"/>
      <c r="T1451" s="48"/>
      <c r="U1451" s="48"/>
    </row>
    <row r="1452" spans="1:21" s="15" customFormat="1" ht="16.5" x14ac:dyDescent="0.2">
      <c r="A1452" s="22"/>
      <c r="B1452" s="22"/>
      <c r="C1452" s="23"/>
      <c r="D1452" s="22"/>
      <c r="E1452" s="22"/>
      <c r="F1452" s="22"/>
      <c r="G1452" s="24"/>
      <c r="H1452" s="22"/>
      <c r="I1452" s="22"/>
      <c r="J1452" s="31"/>
      <c r="K1452" s="54" t="s">
        <v>39</v>
      </c>
      <c r="L1452" s="26">
        <f>SUM(L1449:L1451)</f>
        <v>36000</v>
      </c>
      <c r="M1452" s="26">
        <f>SUM(M1449:M1451)</f>
        <v>5100</v>
      </c>
      <c r="N1452" s="14"/>
    </row>
    <row r="1453" spans="1:21" s="15" customFormat="1" ht="25.5" x14ac:dyDescent="0.2">
      <c r="A1453" s="10" t="s">
        <v>370</v>
      </c>
      <c r="B1453" s="27"/>
      <c r="C1453" s="28"/>
      <c r="D1453" s="28"/>
      <c r="E1453" s="28"/>
      <c r="F1453" s="28"/>
      <c r="G1453" s="29"/>
      <c r="H1453" s="28"/>
      <c r="I1453" s="28"/>
      <c r="J1453" s="28"/>
      <c r="K1453" s="12"/>
      <c r="L1453" s="13"/>
      <c r="M1453" s="28"/>
      <c r="N1453" s="14"/>
    </row>
    <row r="1454" spans="1:21" s="15" customFormat="1" ht="50.1" customHeight="1" x14ac:dyDescent="0.2">
      <c r="A1454" s="49" t="s">
        <v>371</v>
      </c>
      <c r="B1454" s="49" t="s">
        <v>372</v>
      </c>
      <c r="C1454" s="49" t="s">
        <v>373</v>
      </c>
      <c r="D1454" s="49">
        <v>5150040001</v>
      </c>
      <c r="E1454" s="49" t="s">
        <v>374</v>
      </c>
      <c r="F1454" s="49" t="s">
        <v>375</v>
      </c>
      <c r="G1454" s="17">
        <v>42403</v>
      </c>
      <c r="H1454" s="49" t="s">
        <v>376</v>
      </c>
      <c r="I1454" s="49" t="s">
        <v>24</v>
      </c>
      <c r="J1454" s="49" t="s">
        <v>377</v>
      </c>
      <c r="K1454" s="49" t="s">
        <v>194</v>
      </c>
      <c r="L1454" s="18">
        <v>17705</v>
      </c>
      <c r="M1454" s="50">
        <v>1475.42</v>
      </c>
      <c r="N1454" s="19"/>
      <c r="O1454" s="48"/>
      <c r="P1454" s="48"/>
      <c r="Q1454" s="48"/>
      <c r="R1454" s="48"/>
      <c r="S1454" s="48"/>
      <c r="T1454" s="48"/>
      <c r="U1454" s="48"/>
    </row>
    <row r="1455" spans="1:21" s="15" customFormat="1" ht="16.5" x14ac:dyDescent="0.2">
      <c r="A1455" s="22"/>
      <c r="B1455" s="22"/>
      <c r="C1455" s="23"/>
      <c r="D1455" s="22"/>
      <c r="E1455" s="22"/>
      <c r="F1455" s="22"/>
      <c r="G1455" s="24"/>
      <c r="H1455" s="22"/>
      <c r="I1455" s="22"/>
      <c r="J1455" s="31"/>
      <c r="K1455" s="54" t="s">
        <v>39</v>
      </c>
      <c r="L1455" s="26">
        <f>SUM(L1454:L1454)</f>
        <v>17705</v>
      </c>
      <c r="M1455" s="26">
        <f>SUM(M1454:M1454)</f>
        <v>1475.42</v>
      </c>
      <c r="N1455" s="14"/>
    </row>
    <row r="1456" spans="1:21" s="15" customFormat="1" ht="16.5" x14ac:dyDescent="0.2">
      <c r="A1456" s="32"/>
      <c r="B1456" s="32"/>
      <c r="C1456" s="33"/>
      <c r="D1456" s="32"/>
      <c r="E1456" s="32"/>
      <c r="F1456" s="32"/>
      <c r="G1456" s="34"/>
      <c r="H1456" s="32"/>
      <c r="I1456" s="32"/>
      <c r="J1456" s="32"/>
      <c r="K1456" s="35"/>
      <c r="L1456" s="36"/>
      <c r="M1456" s="41"/>
      <c r="N1456" s="14"/>
    </row>
    <row r="1457" spans="1:21" s="15" customFormat="1" ht="25.5" x14ac:dyDescent="0.2">
      <c r="A1457" s="10" t="s">
        <v>378</v>
      </c>
      <c r="B1457" s="27"/>
      <c r="C1457" s="28"/>
      <c r="D1457" s="28"/>
      <c r="E1457" s="28"/>
      <c r="F1457" s="28"/>
      <c r="G1457" s="29"/>
      <c r="H1457" s="28"/>
      <c r="I1457" s="28"/>
      <c r="J1457" s="28"/>
      <c r="K1457" s="28"/>
      <c r="L1457" s="38"/>
      <c r="M1457" s="28"/>
      <c r="N1457" s="14"/>
    </row>
    <row r="1458" spans="1:21" s="15" customFormat="1" ht="50.1" customHeight="1" x14ac:dyDescent="0.2">
      <c r="A1458" s="49"/>
      <c r="B1458" s="49" t="s">
        <v>379</v>
      </c>
      <c r="C1458" s="49" t="s">
        <v>380</v>
      </c>
      <c r="D1458" s="49" t="s">
        <v>164</v>
      </c>
      <c r="E1458" s="49"/>
      <c r="F1458" s="49"/>
      <c r="G1458" s="17"/>
      <c r="H1458" s="49"/>
      <c r="I1458" s="49"/>
      <c r="J1458" s="49"/>
      <c r="K1458" s="49" t="s">
        <v>38</v>
      </c>
      <c r="L1458" s="18">
        <v>11020</v>
      </c>
      <c r="M1458" s="50">
        <v>183.67</v>
      </c>
      <c r="N1458" s="19"/>
      <c r="O1458" s="48"/>
      <c r="P1458" s="48"/>
      <c r="Q1458" s="48"/>
      <c r="R1458" s="48"/>
      <c r="S1458" s="48"/>
      <c r="T1458" s="48"/>
      <c r="U1458" s="48"/>
    </row>
    <row r="1459" spans="1:21" s="15" customFormat="1" ht="50.1" customHeight="1" x14ac:dyDescent="0.2">
      <c r="A1459" s="49"/>
      <c r="B1459" s="49" t="s">
        <v>379</v>
      </c>
      <c r="C1459" s="49" t="s">
        <v>380</v>
      </c>
      <c r="D1459" s="49" t="s">
        <v>164</v>
      </c>
      <c r="E1459" s="49"/>
      <c r="F1459" s="49"/>
      <c r="G1459" s="17"/>
      <c r="H1459" s="49"/>
      <c r="I1459" s="49"/>
      <c r="J1459" s="49"/>
      <c r="K1459" s="49" t="s">
        <v>38</v>
      </c>
      <c r="L1459" s="18">
        <v>11020</v>
      </c>
      <c r="M1459" s="50">
        <v>183.67</v>
      </c>
      <c r="N1459" s="19"/>
      <c r="O1459" s="48"/>
      <c r="P1459" s="48"/>
      <c r="Q1459" s="48"/>
      <c r="R1459" s="48"/>
      <c r="S1459" s="48"/>
      <c r="T1459" s="48"/>
      <c r="U1459" s="48"/>
    </row>
    <row r="1460" spans="1:21" s="15" customFormat="1" ht="50.1" customHeight="1" x14ac:dyDescent="0.2">
      <c r="A1460" s="49"/>
      <c r="B1460" s="49" t="s">
        <v>379</v>
      </c>
      <c r="C1460" s="49" t="s">
        <v>380</v>
      </c>
      <c r="D1460" s="49" t="s">
        <v>164</v>
      </c>
      <c r="E1460" s="49"/>
      <c r="F1460" s="49"/>
      <c r="G1460" s="17"/>
      <c r="H1460" s="49"/>
      <c r="I1460" s="49"/>
      <c r="J1460" s="49"/>
      <c r="K1460" s="49" t="s">
        <v>38</v>
      </c>
      <c r="L1460" s="18">
        <v>11020</v>
      </c>
      <c r="M1460" s="50">
        <v>183.67</v>
      </c>
      <c r="N1460" s="19"/>
      <c r="O1460" s="48"/>
      <c r="P1460" s="48"/>
      <c r="Q1460" s="48"/>
      <c r="R1460" s="48"/>
      <c r="S1460" s="48"/>
      <c r="T1460" s="48"/>
      <c r="U1460" s="48"/>
    </row>
    <row r="1461" spans="1:21" s="15" customFormat="1" ht="50.1" customHeight="1" x14ac:dyDescent="0.2">
      <c r="A1461" s="49"/>
      <c r="B1461" s="49" t="s">
        <v>379</v>
      </c>
      <c r="C1461" s="49" t="s">
        <v>380</v>
      </c>
      <c r="D1461" s="49" t="s">
        <v>164</v>
      </c>
      <c r="E1461" s="49"/>
      <c r="F1461" s="49"/>
      <c r="G1461" s="17"/>
      <c r="H1461" s="49"/>
      <c r="I1461" s="49"/>
      <c r="J1461" s="49"/>
      <c r="K1461" s="49" t="s">
        <v>38</v>
      </c>
      <c r="L1461" s="18">
        <v>11020</v>
      </c>
      <c r="M1461" s="50">
        <v>183.67</v>
      </c>
      <c r="N1461" s="19"/>
      <c r="O1461" s="48"/>
      <c r="P1461" s="48"/>
      <c r="Q1461" s="48"/>
      <c r="R1461" s="48"/>
      <c r="S1461" s="48"/>
      <c r="T1461" s="48"/>
      <c r="U1461" s="48"/>
    </row>
    <row r="1462" spans="1:21" s="15" customFormat="1" ht="50.1" customHeight="1" x14ac:dyDescent="0.2">
      <c r="A1462" s="49"/>
      <c r="B1462" s="49" t="s">
        <v>379</v>
      </c>
      <c r="C1462" s="49" t="s">
        <v>380</v>
      </c>
      <c r="D1462" s="49" t="s">
        <v>164</v>
      </c>
      <c r="E1462" s="49"/>
      <c r="F1462" s="49"/>
      <c r="G1462" s="17"/>
      <c r="H1462" s="49"/>
      <c r="I1462" s="49"/>
      <c r="J1462" s="49"/>
      <c r="K1462" s="49" t="s">
        <v>38</v>
      </c>
      <c r="L1462" s="18">
        <v>11020</v>
      </c>
      <c r="M1462" s="50">
        <f>183.67-0.01</f>
        <v>183.66</v>
      </c>
      <c r="N1462" s="19"/>
      <c r="O1462" s="48"/>
      <c r="P1462" s="48"/>
      <c r="Q1462" s="48"/>
      <c r="R1462" s="48"/>
      <c r="S1462" s="48"/>
      <c r="T1462" s="48"/>
      <c r="U1462" s="48"/>
    </row>
    <row r="1463" spans="1:21" s="15" customFormat="1" ht="50.1" customHeight="1" x14ac:dyDescent="0.2">
      <c r="A1463" s="49"/>
      <c r="B1463" s="49" t="s">
        <v>379</v>
      </c>
      <c r="C1463" s="49" t="s">
        <v>380</v>
      </c>
      <c r="D1463" s="49" t="s">
        <v>164</v>
      </c>
      <c r="E1463" s="49"/>
      <c r="F1463" s="49"/>
      <c r="G1463" s="17"/>
      <c r="H1463" s="49"/>
      <c r="I1463" s="49"/>
      <c r="J1463" s="49"/>
      <c r="K1463" s="49" t="s">
        <v>38</v>
      </c>
      <c r="L1463" s="18">
        <v>11020</v>
      </c>
      <c r="M1463" s="50">
        <f>183.67-0.01</f>
        <v>183.66</v>
      </c>
      <c r="N1463" s="19"/>
      <c r="O1463" s="48"/>
      <c r="P1463" s="48"/>
      <c r="Q1463" s="48"/>
      <c r="R1463" s="48"/>
      <c r="S1463" s="48"/>
      <c r="T1463" s="48"/>
      <c r="U1463" s="48"/>
    </row>
    <row r="1464" spans="1:21" s="15" customFormat="1" ht="16.5" x14ac:dyDescent="0.2">
      <c r="A1464" s="22"/>
      <c r="B1464" s="22"/>
      <c r="C1464" s="23"/>
      <c r="D1464" s="22"/>
      <c r="E1464" s="22"/>
      <c r="F1464" s="22"/>
      <c r="G1464" s="24"/>
      <c r="H1464" s="22"/>
      <c r="I1464" s="22"/>
      <c r="J1464" s="31"/>
      <c r="K1464" s="54" t="s">
        <v>39</v>
      </c>
      <c r="L1464" s="26">
        <f>SUM(L1458:L1463)</f>
        <v>66120</v>
      </c>
      <c r="M1464" s="26">
        <f>SUM(M1458:M1463)</f>
        <v>1102</v>
      </c>
      <c r="N1464" s="14"/>
    </row>
    <row r="1465" spans="1:21" s="15" customFormat="1" x14ac:dyDescent="0.2">
      <c r="A1465" s="32"/>
      <c r="B1465" s="32"/>
      <c r="C1465" s="32"/>
      <c r="D1465" s="32"/>
      <c r="E1465" s="32"/>
      <c r="F1465" s="32"/>
      <c r="G1465" s="34"/>
      <c r="H1465" s="32"/>
      <c r="I1465" s="32"/>
      <c r="J1465" s="32"/>
      <c r="K1465" s="12"/>
      <c r="L1465" s="43"/>
      <c r="M1465" s="32"/>
      <c r="N1465" s="14"/>
    </row>
    <row r="1466" spans="1:21" ht="18.75" customHeight="1" x14ac:dyDescent="0.2">
      <c r="A1466" s="44"/>
      <c r="B1466" s="44"/>
      <c r="C1466" s="44"/>
      <c r="D1466" s="44"/>
      <c r="E1466" s="44"/>
      <c r="F1466" s="44"/>
      <c r="G1466" s="34"/>
      <c r="H1466" s="44"/>
      <c r="I1466" s="44"/>
      <c r="J1466" s="44"/>
      <c r="K1466" s="45" t="s">
        <v>142</v>
      </c>
      <c r="L1466" s="153">
        <f>L209+L212+L218+L246+L297+L645+L1027+L1383+L1387+L1415+L1439+L1446+L1452+L1455+L1464+L1031-0.6</f>
        <v>19859973.469600018</v>
      </c>
      <c r="M1466" s="153">
        <f>M209+M212+M218+M246+M297+M645+M1027+M1383+M1387+M1415+M1439+M1446+M1452+M1455+M1464</f>
        <v>2854033.0113333422</v>
      </c>
      <c r="N1466" s="46"/>
    </row>
    <row r="1467" spans="1:21" ht="17.25" customHeight="1" x14ac:dyDescent="0.25">
      <c r="A1467" s="2" t="s">
        <v>381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3"/>
      <c r="M1467" s="2"/>
      <c r="N1467" s="69"/>
    </row>
    <row r="1468" spans="1:21" ht="17.25" customHeight="1" thickBot="1" x14ac:dyDescent="0.3">
      <c r="A1468" s="168" t="s">
        <v>382</v>
      </c>
      <c r="B1468" s="168"/>
      <c r="C1468" s="168"/>
      <c r="D1468" s="168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69"/>
    </row>
    <row r="1469" spans="1:21" ht="27" customHeight="1" thickBot="1" x14ac:dyDescent="0.25">
      <c r="A1469" s="70" t="s">
        <v>6</v>
      </c>
      <c r="B1469" s="71" t="s">
        <v>7</v>
      </c>
      <c r="C1469" s="71" t="s">
        <v>8</v>
      </c>
      <c r="D1469" s="71" t="s">
        <v>9</v>
      </c>
      <c r="E1469" s="71" t="s">
        <v>10</v>
      </c>
      <c r="F1469" s="71" t="s">
        <v>11</v>
      </c>
      <c r="G1469" s="71" t="s">
        <v>12</v>
      </c>
      <c r="H1469" s="71" t="s">
        <v>13</v>
      </c>
      <c r="I1469" s="71" t="s">
        <v>14</v>
      </c>
      <c r="J1469" s="71" t="s">
        <v>15</v>
      </c>
      <c r="K1469" s="71" t="s">
        <v>16</v>
      </c>
      <c r="L1469" s="72" t="s">
        <v>17</v>
      </c>
      <c r="M1469" s="72" t="s">
        <v>18</v>
      </c>
      <c r="N1469" s="133"/>
      <c r="O1469" s="133"/>
    </row>
    <row r="1470" spans="1:21" s="15" customFormat="1" ht="25.5" x14ac:dyDescent="0.2">
      <c r="A1470" s="37" t="s">
        <v>383</v>
      </c>
      <c r="B1470" s="27"/>
      <c r="C1470" s="28"/>
      <c r="D1470" s="28"/>
      <c r="E1470" s="180" t="s">
        <v>1575</v>
      </c>
      <c r="F1470" s="180"/>
      <c r="G1470" s="180"/>
      <c r="H1470" s="180"/>
      <c r="I1470" s="28"/>
      <c r="J1470" s="28"/>
      <c r="K1470" s="28"/>
      <c r="L1470" s="38"/>
      <c r="M1470" s="28"/>
      <c r="N1470" s="14"/>
    </row>
    <row r="1471" spans="1:21" s="15" customFormat="1" ht="50.1" customHeight="1" x14ac:dyDescent="0.2">
      <c r="A1471" s="49" t="s">
        <v>384</v>
      </c>
      <c r="B1471" s="49" t="s">
        <v>385</v>
      </c>
      <c r="C1471" s="49" t="s">
        <v>386</v>
      </c>
      <c r="D1471" s="49" t="s">
        <v>387</v>
      </c>
      <c r="E1471" s="49" t="s">
        <v>388</v>
      </c>
      <c r="F1471" s="49" t="s">
        <v>389</v>
      </c>
      <c r="G1471" s="17">
        <v>42405</v>
      </c>
      <c r="H1471" s="49"/>
      <c r="I1471" s="49"/>
      <c r="J1471" s="49"/>
      <c r="K1471" s="49" t="s">
        <v>38</v>
      </c>
      <c r="L1471" s="18">
        <v>4449</v>
      </c>
      <c r="M1471" s="50">
        <v>370.75</v>
      </c>
      <c r="N1471" s="19"/>
      <c r="O1471" s="48"/>
      <c r="P1471" s="48"/>
      <c r="Q1471" s="48"/>
      <c r="R1471" s="48"/>
      <c r="S1471" s="48"/>
      <c r="T1471" s="48"/>
      <c r="U1471" s="48"/>
    </row>
    <row r="1472" spans="1:21" s="15" customFormat="1" ht="50.1" customHeight="1" x14ac:dyDescent="0.2">
      <c r="A1472" s="16" t="s">
        <v>384</v>
      </c>
      <c r="B1472" s="16" t="s">
        <v>385</v>
      </c>
      <c r="C1472" s="16" t="s">
        <v>390</v>
      </c>
      <c r="D1472" s="16" t="s">
        <v>391</v>
      </c>
      <c r="E1472" s="16" t="s">
        <v>139</v>
      </c>
      <c r="F1472" s="16" t="s">
        <v>392</v>
      </c>
      <c r="G1472" s="17">
        <v>42701</v>
      </c>
      <c r="H1472" s="49" t="s">
        <v>393</v>
      </c>
      <c r="I1472" s="49" t="s">
        <v>394</v>
      </c>
      <c r="J1472" s="49" t="s">
        <v>395</v>
      </c>
      <c r="K1472" s="49" t="s">
        <v>38</v>
      </c>
      <c r="L1472" s="18">
        <v>3579.48</v>
      </c>
      <c r="M1472" s="50">
        <v>29.83</v>
      </c>
      <c r="N1472" s="19"/>
      <c r="O1472" s="48"/>
      <c r="P1472" s="48"/>
      <c r="Q1472" s="48"/>
      <c r="R1472" s="48"/>
      <c r="S1472" s="48"/>
      <c r="T1472" s="48"/>
      <c r="U1472" s="48"/>
    </row>
    <row r="1473" spans="1:21" s="15" customFormat="1" ht="16.5" x14ac:dyDescent="0.2">
      <c r="A1473" s="22"/>
      <c r="B1473" s="22"/>
      <c r="C1473" s="23"/>
      <c r="D1473" s="22"/>
      <c r="E1473" s="22"/>
      <c r="F1473" s="22"/>
      <c r="G1473" s="24"/>
      <c r="H1473" s="22"/>
      <c r="I1473" s="22"/>
      <c r="J1473" s="31"/>
      <c r="K1473" s="54" t="s">
        <v>39</v>
      </c>
      <c r="L1473" s="26">
        <f>SUM(L1471:L1472)</f>
        <v>8028.48</v>
      </c>
      <c r="M1473" s="26">
        <f>SUM(M1471:M1472)</f>
        <v>400.58</v>
      </c>
      <c r="N1473" s="14"/>
    </row>
    <row r="1474" spans="1:21" s="15" customFormat="1" ht="12.75" customHeight="1" x14ac:dyDescent="0.2">
      <c r="A1474" s="32"/>
      <c r="B1474" s="32"/>
      <c r="C1474" s="33"/>
      <c r="D1474" s="32"/>
      <c r="E1474" s="32"/>
      <c r="F1474" s="32"/>
      <c r="G1474" s="34"/>
      <c r="H1474" s="32"/>
      <c r="I1474" s="32"/>
      <c r="J1474" s="32"/>
      <c r="K1474" s="40"/>
      <c r="L1474" s="41"/>
      <c r="M1474" s="41"/>
      <c r="N1474" s="14"/>
    </row>
    <row r="1475" spans="1:21" ht="16.5" customHeight="1" x14ac:dyDescent="0.2">
      <c r="A1475" s="73"/>
      <c r="B1475" s="73"/>
      <c r="C1475" s="73"/>
      <c r="D1475" s="73"/>
      <c r="E1475" s="73"/>
      <c r="F1475" s="73"/>
      <c r="G1475" s="46"/>
      <c r="I1475" s="74"/>
      <c r="J1475" s="74"/>
      <c r="K1475" s="45" t="s">
        <v>142</v>
      </c>
      <c r="L1475" s="153">
        <f>L1473</f>
        <v>8028.48</v>
      </c>
      <c r="M1475" s="153">
        <f>M1473</f>
        <v>400.58</v>
      </c>
      <c r="N1475" s="69"/>
    </row>
    <row r="1476" spans="1:21" ht="17.25" customHeight="1" x14ac:dyDescent="0.25">
      <c r="A1476" s="2" t="s">
        <v>396</v>
      </c>
      <c r="B1476" s="2"/>
      <c r="C1476" s="2"/>
      <c r="D1476" s="2"/>
      <c r="E1476" s="2"/>
      <c r="F1476" s="2"/>
      <c r="G1476" s="2"/>
      <c r="H1476" s="2"/>
      <c r="I1476" s="2"/>
      <c r="J1476" s="2"/>
      <c r="N1476" s="69"/>
    </row>
    <row r="1477" spans="1:21" ht="17.25" customHeight="1" thickBot="1" x14ac:dyDescent="0.3">
      <c r="A1477" s="168" t="s">
        <v>397</v>
      </c>
      <c r="B1477" s="168"/>
      <c r="C1477" s="168"/>
      <c r="D1477" s="168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69"/>
    </row>
    <row r="1478" spans="1:21" ht="27" customHeight="1" x14ac:dyDescent="0.2">
      <c r="A1478" s="75" t="s">
        <v>6</v>
      </c>
      <c r="B1478" s="76" t="s">
        <v>7</v>
      </c>
      <c r="C1478" s="76" t="s">
        <v>8</v>
      </c>
      <c r="D1478" s="76" t="s">
        <v>9</v>
      </c>
      <c r="E1478" s="76" t="s">
        <v>10</v>
      </c>
      <c r="F1478" s="76" t="s">
        <v>11</v>
      </c>
      <c r="G1478" s="76" t="s">
        <v>12</v>
      </c>
      <c r="H1478" s="76" t="s">
        <v>13</v>
      </c>
      <c r="I1478" s="76" t="s">
        <v>14</v>
      </c>
      <c r="J1478" s="76" t="s">
        <v>15</v>
      </c>
      <c r="K1478" s="76" t="s">
        <v>16</v>
      </c>
      <c r="L1478" s="77" t="s">
        <v>17</v>
      </c>
      <c r="M1478" s="77" t="s">
        <v>18</v>
      </c>
      <c r="N1478" s="133"/>
      <c r="O1478" s="133"/>
    </row>
    <row r="1479" spans="1:21" s="15" customFormat="1" ht="25.5" x14ac:dyDescent="0.2">
      <c r="A1479" s="10" t="s">
        <v>398</v>
      </c>
      <c r="B1479" s="11"/>
      <c r="C1479" s="12"/>
      <c r="D1479" s="12"/>
      <c r="E1479" s="180" t="s">
        <v>1575</v>
      </c>
      <c r="F1479" s="180"/>
      <c r="G1479" s="180"/>
      <c r="H1479" s="180"/>
      <c r="I1479" s="12"/>
      <c r="J1479" s="12"/>
      <c r="K1479" s="12"/>
      <c r="L1479" s="13"/>
      <c r="M1479" s="12"/>
      <c r="N1479" s="14"/>
    </row>
    <row r="1480" spans="1:21" s="15" customFormat="1" ht="50.1" customHeight="1" x14ac:dyDescent="0.2">
      <c r="A1480" s="49" t="s">
        <v>94</v>
      </c>
      <c r="B1480" s="49" t="s">
        <v>399</v>
      </c>
      <c r="C1480" s="49" t="s">
        <v>400</v>
      </c>
      <c r="D1480" s="49">
        <v>2940001001</v>
      </c>
      <c r="E1480" s="49" t="s">
        <v>401</v>
      </c>
      <c r="F1480" s="49" t="s">
        <v>402</v>
      </c>
      <c r="G1480" s="17">
        <v>42410</v>
      </c>
      <c r="H1480" s="49" t="s">
        <v>403</v>
      </c>
      <c r="I1480" s="49" t="s">
        <v>404</v>
      </c>
      <c r="J1480" s="49">
        <v>70196302606</v>
      </c>
      <c r="K1480" s="49" t="s">
        <v>38</v>
      </c>
      <c r="L1480" s="18">
        <v>3700.03</v>
      </c>
      <c r="M1480" s="50">
        <v>678.34</v>
      </c>
      <c r="N1480" s="19"/>
      <c r="O1480" s="48"/>
      <c r="P1480" s="48"/>
      <c r="Q1480" s="48"/>
      <c r="R1480" s="48"/>
      <c r="S1480" s="48"/>
      <c r="T1480" s="48"/>
      <c r="U1480" s="48"/>
    </row>
    <row r="1481" spans="1:21" s="15" customFormat="1" ht="50.1" customHeight="1" x14ac:dyDescent="0.2">
      <c r="A1481" s="49" t="s">
        <v>94</v>
      </c>
      <c r="B1481" s="49" t="s">
        <v>399</v>
      </c>
      <c r="C1481" s="49" t="s">
        <v>405</v>
      </c>
      <c r="D1481" s="49">
        <v>5150036006</v>
      </c>
      <c r="E1481" s="49" t="s">
        <v>401</v>
      </c>
      <c r="F1481" s="49" t="s">
        <v>402</v>
      </c>
      <c r="G1481" s="17">
        <v>42410</v>
      </c>
      <c r="H1481" s="49" t="s">
        <v>406</v>
      </c>
      <c r="I1481" s="49" t="s">
        <v>407</v>
      </c>
      <c r="J1481" s="49">
        <v>60958524386</v>
      </c>
      <c r="K1481" s="49" t="s">
        <v>38</v>
      </c>
      <c r="L1481" s="18">
        <v>13297.98</v>
      </c>
      <c r="M1481" s="50">
        <v>2437.96</v>
      </c>
      <c r="N1481" s="19"/>
      <c r="O1481" s="48"/>
      <c r="P1481" s="48"/>
      <c r="Q1481" s="48"/>
      <c r="R1481" s="48"/>
      <c r="S1481" s="48"/>
      <c r="T1481" s="48"/>
      <c r="U1481" s="48"/>
    </row>
    <row r="1482" spans="1:21" s="15" customFormat="1" ht="50.1" customHeight="1" x14ac:dyDescent="0.2">
      <c r="A1482" s="49" t="s">
        <v>408</v>
      </c>
      <c r="B1482" s="49" t="s">
        <v>399</v>
      </c>
      <c r="C1482" s="49" t="s">
        <v>409</v>
      </c>
      <c r="D1482" s="49">
        <v>5150036006</v>
      </c>
      <c r="E1482" s="49" t="s">
        <v>103</v>
      </c>
      <c r="F1482" s="49">
        <v>1509</v>
      </c>
      <c r="G1482" s="17">
        <v>42509</v>
      </c>
      <c r="H1482" s="49" t="s">
        <v>410</v>
      </c>
      <c r="I1482" s="49" t="s">
        <v>411</v>
      </c>
      <c r="J1482" s="49" t="s">
        <v>412</v>
      </c>
      <c r="K1482" s="49" t="s">
        <v>38</v>
      </c>
      <c r="L1482" s="18">
        <v>15660</v>
      </c>
      <c r="M1482" s="50">
        <v>913.5</v>
      </c>
      <c r="N1482" s="19"/>
      <c r="O1482" s="48"/>
      <c r="P1482" s="48"/>
      <c r="Q1482" s="48"/>
      <c r="R1482" s="48"/>
      <c r="S1482" s="48"/>
      <c r="T1482" s="48"/>
      <c r="U1482" s="48"/>
    </row>
    <row r="1483" spans="1:21" s="15" customFormat="1" ht="50.1" customHeight="1" x14ac:dyDescent="0.2">
      <c r="A1483" s="49"/>
      <c r="B1483" s="49" t="s">
        <v>399</v>
      </c>
      <c r="C1483" s="49" t="s">
        <v>413</v>
      </c>
      <c r="D1483" s="49"/>
      <c r="E1483" s="49"/>
      <c r="F1483" s="49">
        <v>2</v>
      </c>
      <c r="G1483" s="17">
        <v>42664</v>
      </c>
      <c r="H1483" s="49"/>
      <c r="I1483" s="49"/>
      <c r="J1483" s="49"/>
      <c r="K1483" s="49"/>
      <c r="L1483" s="18">
        <v>8352</v>
      </c>
      <c r="M1483" s="50">
        <v>139.19999999999999</v>
      </c>
      <c r="N1483" s="19"/>
      <c r="O1483" s="48"/>
      <c r="P1483" s="48"/>
      <c r="Q1483" s="48"/>
      <c r="R1483" s="48"/>
      <c r="S1483" s="48"/>
      <c r="T1483" s="48"/>
      <c r="U1483" s="48"/>
    </row>
    <row r="1484" spans="1:21" s="15" customFormat="1" ht="50.1" customHeight="1" x14ac:dyDescent="0.2">
      <c r="A1484" s="49"/>
      <c r="B1484" s="49" t="s">
        <v>399</v>
      </c>
      <c r="C1484" s="49" t="s">
        <v>413</v>
      </c>
      <c r="D1484" s="49"/>
      <c r="E1484" s="49"/>
      <c r="F1484" s="49">
        <v>2</v>
      </c>
      <c r="G1484" s="17">
        <v>42664</v>
      </c>
      <c r="H1484" s="49"/>
      <c r="I1484" s="49"/>
      <c r="J1484" s="49"/>
      <c r="K1484" s="49"/>
      <c r="L1484" s="18">
        <v>8352</v>
      </c>
      <c r="M1484" s="50">
        <v>139.19999999999999</v>
      </c>
      <c r="N1484" s="19"/>
      <c r="O1484" s="48"/>
      <c r="P1484" s="48"/>
      <c r="Q1484" s="48"/>
      <c r="R1484" s="48"/>
      <c r="S1484" s="48"/>
      <c r="T1484" s="48"/>
      <c r="U1484" s="48"/>
    </row>
    <row r="1485" spans="1:21" s="15" customFormat="1" ht="50.1" customHeight="1" x14ac:dyDescent="0.2">
      <c r="A1485" s="49"/>
      <c r="B1485" s="49" t="s">
        <v>399</v>
      </c>
      <c r="C1485" s="49" t="s">
        <v>413</v>
      </c>
      <c r="D1485" s="49"/>
      <c r="E1485" s="49"/>
      <c r="F1485" s="49">
        <v>2</v>
      </c>
      <c r="G1485" s="17">
        <v>42664</v>
      </c>
      <c r="H1485" s="49"/>
      <c r="I1485" s="49"/>
      <c r="J1485" s="49"/>
      <c r="K1485" s="49"/>
      <c r="L1485" s="18">
        <v>8352</v>
      </c>
      <c r="M1485" s="50">
        <v>139.19999999999999</v>
      </c>
      <c r="N1485" s="19"/>
      <c r="O1485" s="48"/>
      <c r="P1485" s="48"/>
      <c r="Q1485" s="48"/>
      <c r="R1485" s="48"/>
      <c r="S1485" s="48"/>
      <c r="T1485" s="48"/>
      <c r="U1485" s="48"/>
    </row>
    <row r="1486" spans="1:21" s="15" customFormat="1" ht="50.1" customHeight="1" x14ac:dyDescent="0.2">
      <c r="A1486" s="49"/>
      <c r="B1486" s="49" t="s">
        <v>399</v>
      </c>
      <c r="C1486" s="49" t="s">
        <v>413</v>
      </c>
      <c r="D1486" s="49"/>
      <c r="E1486" s="49"/>
      <c r="F1486" s="49">
        <v>2</v>
      </c>
      <c r="G1486" s="17">
        <v>42664</v>
      </c>
      <c r="H1486" s="49"/>
      <c r="I1486" s="49"/>
      <c r="J1486" s="49"/>
      <c r="K1486" s="49"/>
      <c r="L1486" s="18">
        <v>8352</v>
      </c>
      <c r="M1486" s="50">
        <v>139.19999999999999</v>
      </c>
      <c r="N1486" s="19"/>
      <c r="O1486" s="48"/>
      <c r="P1486" s="48"/>
      <c r="Q1486" s="48"/>
      <c r="R1486" s="48"/>
      <c r="S1486" s="48"/>
      <c r="T1486" s="48"/>
      <c r="U1486" s="48"/>
    </row>
    <row r="1487" spans="1:21" s="15" customFormat="1" ht="50.1" customHeight="1" x14ac:dyDescent="0.2">
      <c r="A1487" s="49"/>
      <c r="B1487" s="49" t="s">
        <v>399</v>
      </c>
      <c r="C1487" s="49" t="s">
        <v>413</v>
      </c>
      <c r="D1487" s="49"/>
      <c r="E1487" s="49"/>
      <c r="F1487" s="49">
        <v>2</v>
      </c>
      <c r="G1487" s="17">
        <v>42664</v>
      </c>
      <c r="H1487" s="49"/>
      <c r="I1487" s="49"/>
      <c r="J1487" s="49"/>
      <c r="K1487" s="49"/>
      <c r="L1487" s="18">
        <v>8352</v>
      </c>
      <c r="M1487" s="50">
        <v>139.19999999999999</v>
      </c>
      <c r="N1487" s="19"/>
      <c r="O1487" s="48"/>
      <c r="P1487" s="48"/>
      <c r="Q1487" s="48"/>
      <c r="R1487" s="48"/>
      <c r="S1487" s="48"/>
      <c r="T1487" s="48"/>
      <c r="U1487" s="48"/>
    </row>
    <row r="1488" spans="1:21" s="15" customFormat="1" ht="50.1" customHeight="1" x14ac:dyDescent="0.2">
      <c r="A1488" s="49"/>
      <c r="B1488" s="49" t="s">
        <v>399</v>
      </c>
      <c r="C1488" s="49" t="s">
        <v>413</v>
      </c>
      <c r="D1488" s="49"/>
      <c r="E1488" s="49"/>
      <c r="F1488" s="49">
        <v>2</v>
      </c>
      <c r="G1488" s="17">
        <v>42664</v>
      </c>
      <c r="H1488" s="49"/>
      <c r="I1488" s="49"/>
      <c r="J1488" s="49"/>
      <c r="K1488" s="49"/>
      <c r="L1488" s="18">
        <v>8352</v>
      </c>
      <c r="M1488" s="50">
        <v>139.19999999999999</v>
      </c>
      <c r="N1488" s="19"/>
      <c r="O1488" s="48"/>
      <c r="P1488" s="48"/>
      <c r="Q1488" s="48"/>
      <c r="R1488" s="48"/>
      <c r="S1488" s="48"/>
      <c r="T1488" s="48"/>
      <c r="U1488" s="48"/>
    </row>
    <row r="1489" spans="1:21" s="15" customFormat="1" ht="50.1" customHeight="1" x14ac:dyDescent="0.2">
      <c r="A1489" s="49"/>
      <c r="B1489" s="49" t="s">
        <v>399</v>
      </c>
      <c r="C1489" s="49" t="s">
        <v>414</v>
      </c>
      <c r="D1489" s="49"/>
      <c r="E1489" s="49"/>
      <c r="F1489" s="49" t="s">
        <v>140</v>
      </c>
      <c r="G1489" s="17">
        <v>42698</v>
      </c>
      <c r="H1489" s="49"/>
      <c r="I1489" s="49"/>
      <c r="J1489" s="49"/>
      <c r="K1489" s="49"/>
      <c r="L1489" s="18">
        <v>3999</v>
      </c>
      <c r="M1489" s="50">
        <v>33.33</v>
      </c>
      <c r="N1489" s="19"/>
      <c r="O1489" s="48"/>
      <c r="P1489" s="48"/>
      <c r="Q1489" s="48"/>
      <c r="R1489" s="48"/>
      <c r="S1489" s="48"/>
      <c r="T1489" s="48"/>
      <c r="U1489" s="48"/>
    </row>
    <row r="1490" spans="1:21" s="15" customFormat="1" ht="50.1" customHeight="1" x14ac:dyDescent="0.2">
      <c r="A1490" s="49"/>
      <c r="B1490" s="49" t="s">
        <v>399</v>
      </c>
      <c r="C1490" s="49" t="s">
        <v>415</v>
      </c>
      <c r="D1490" s="49"/>
      <c r="E1490" s="49"/>
      <c r="F1490" s="49">
        <v>4</v>
      </c>
      <c r="G1490" s="17">
        <v>42717</v>
      </c>
      <c r="H1490" s="49"/>
      <c r="I1490" s="49"/>
      <c r="J1490" s="49"/>
      <c r="K1490" s="49"/>
      <c r="L1490" s="18">
        <v>156600</v>
      </c>
      <c r="M1490" s="50">
        <v>0</v>
      </c>
      <c r="N1490" s="19"/>
      <c r="O1490" s="48"/>
      <c r="P1490" s="48"/>
      <c r="Q1490" s="48"/>
      <c r="R1490" s="48"/>
      <c r="S1490" s="48"/>
      <c r="T1490" s="48"/>
      <c r="U1490" s="48"/>
    </row>
    <row r="1491" spans="1:21" s="15" customFormat="1" ht="16.5" x14ac:dyDescent="0.2">
      <c r="A1491" s="32"/>
      <c r="B1491" s="32"/>
      <c r="C1491" s="23"/>
      <c r="D1491" s="22"/>
      <c r="E1491" s="22"/>
      <c r="F1491" s="22"/>
      <c r="G1491" s="24"/>
      <c r="H1491" s="22"/>
      <c r="I1491" s="22"/>
      <c r="J1491" s="31"/>
      <c r="K1491" s="54" t="s">
        <v>39</v>
      </c>
      <c r="L1491" s="26">
        <f>SUM(L1480:L1490)</f>
        <v>243369.01</v>
      </c>
      <c r="M1491" s="26">
        <f>SUM(M1480:M1490)</f>
        <v>4898.329999999999</v>
      </c>
      <c r="N1491" s="14"/>
    </row>
    <row r="1492" spans="1:21" s="15" customFormat="1" ht="16.5" x14ac:dyDescent="0.2">
      <c r="A1492" s="32"/>
      <c r="B1492" s="32"/>
      <c r="C1492" s="33"/>
      <c r="D1492" s="32"/>
      <c r="E1492" s="32"/>
      <c r="F1492" s="32"/>
      <c r="G1492" s="34"/>
      <c r="H1492" s="32"/>
      <c r="I1492" s="32"/>
      <c r="J1492" s="32"/>
      <c r="K1492" s="54"/>
      <c r="L1492" s="112"/>
      <c r="M1492" s="113"/>
      <c r="N1492" s="14"/>
    </row>
    <row r="1493" spans="1:21" s="15" customFormat="1" ht="25.5" x14ac:dyDescent="0.2">
      <c r="A1493" s="140" t="s">
        <v>1564</v>
      </c>
      <c r="B1493" s="174" t="s">
        <v>204</v>
      </c>
      <c r="C1493" s="175"/>
      <c r="D1493" s="175"/>
      <c r="E1493" s="175"/>
      <c r="F1493" s="175"/>
      <c r="G1493" s="175"/>
      <c r="H1493" s="175"/>
      <c r="I1493" s="175"/>
      <c r="J1493" s="175"/>
      <c r="K1493" s="175"/>
      <c r="L1493" s="175"/>
      <c r="M1493" s="175"/>
      <c r="N1493" s="14"/>
    </row>
    <row r="1494" spans="1:21" s="15" customFormat="1" ht="50.1" customHeight="1" x14ac:dyDescent="0.2">
      <c r="A1494" s="49" t="s">
        <v>855</v>
      </c>
      <c r="B1494" s="49" t="s">
        <v>1069</v>
      </c>
      <c r="C1494" s="49" t="s">
        <v>1081</v>
      </c>
      <c r="D1494" s="49">
        <v>5150036001</v>
      </c>
      <c r="E1494" s="49" t="s">
        <v>857</v>
      </c>
      <c r="F1494" s="49">
        <v>503</v>
      </c>
      <c r="G1494" s="17">
        <v>42377</v>
      </c>
      <c r="H1494" s="49" t="s">
        <v>410</v>
      </c>
      <c r="I1494" s="49" t="s">
        <v>1082</v>
      </c>
      <c r="J1494" s="49" t="s">
        <v>1083</v>
      </c>
      <c r="K1494" s="49" t="s">
        <v>709</v>
      </c>
      <c r="L1494" s="18">
        <f>16724.14*1.16</f>
        <v>19400.002399999998</v>
      </c>
      <c r="M1494" s="50">
        <f>1940/2</f>
        <v>970</v>
      </c>
      <c r="N1494" s="19"/>
      <c r="O1494" s="48"/>
      <c r="P1494" s="48"/>
      <c r="Q1494" s="48"/>
      <c r="R1494" s="48"/>
      <c r="S1494" s="48"/>
      <c r="T1494" s="48"/>
      <c r="U1494" s="48"/>
    </row>
    <row r="1495" spans="1:21" s="15" customFormat="1" ht="50.1" customHeight="1" x14ac:dyDescent="0.2">
      <c r="A1495" s="49" t="s">
        <v>855</v>
      </c>
      <c r="B1495" s="49" t="s">
        <v>1069</v>
      </c>
      <c r="C1495" s="49" t="s">
        <v>1081</v>
      </c>
      <c r="D1495" s="49">
        <v>5150036002</v>
      </c>
      <c r="E1495" s="49" t="s">
        <v>857</v>
      </c>
      <c r="F1495" s="49">
        <v>503</v>
      </c>
      <c r="G1495" s="17">
        <v>42377</v>
      </c>
      <c r="H1495" s="49" t="s">
        <v>410</v>
      </c>
      <c r="I1495" s="49" t="s">
        <v>1082</v>
      </c>
      <c r="J1495" s="49" t="s">
        <v>1084</v>
      </c>
      <c r="K1495" s="49" t="s">
        <v>709</v>
      </c>
      <c r="L1495" s="18">
        <f>16724.14*1.16</f>
        <v>19400.002399999998</v>
      </c>
      <c r="M1495" s="50">
        <f t="shared" ref="M1495:M1498" si="15">1940/2</f>
        <v>970</v>
      </c>
      <c r="N1495" s="19"/>
      <c r="O1495" s="48"/>
      <c r="P1495" s="48"/>
      <c r="Q1495" s="48"/>
      <c r="R1495" s="48"/>
      <c r="S1495" s="48"/>
      <c r="T1495" s="48"/>
      <c r="U1495" s="48"/>
    </row>
    <row r="1496" spans="1:21" s="15" customFormat="1" ht="50.1" customHeight="1" x14ac:dyDescent="0.2">
      <c r="A1496" s="49" t="s">
        <v>855</v>
      </c>
      <c r="B1496" s="49" t="s">
        <v>1069</v>
      </c>
      <c r="C1496" s="49" t="s">
        <v>1081</v>
      </c>
      <c r="D1496" s="49">
        <v>5150036003</v>
      </c>
      <c r="E1496" s="49" t="s">
        <v>857</v>
      </c>
      <c r="F1496" s="49">
        <v>503</v>
      </c>
      <c r="G1496" s="17">
        <v>42377</v>
      </c>
      <c r="H1496" s="49" t="s">
        <v>410</v>
      </c>
      <c r="I1496" s="49" t="s">
        <v>1082</v>
      </c>
      <c r="J1496" s="49" t="s">
        <v>1085</v>
      </c>
      <c r="K1496" s="49" t="s">
        <v>709</v>
      </c>
      <c r="L1496" s="18">
        <f>16724.14*1.16</f>
        <v>19400.002399999998</v>
      </c>
      <c r="M1496" s="50">
        <f t="shared" si="15"/>
        <v>970</v>
      </c>
      <c r="N1496" s="19"/>
      <c r="O1496" s="48"/>
      <c r="P1496" s="48"/>
      <c r="Q1496" s="48"/>
      <c r="R1496" s="48"/>
      <c r="S1496" s="48"/>
      <c r="T1496" s="48"/>
      <c r="U1496" s="48"/>
    </row>
    <row r="1497" spans="1:21" s="15" customFormat="1" ht="50.1" customHeight="1" x14ac:dyDescent="0.2">
      <c r="A1497" s="49" t="s">
        <v>855</v>
      </c>
      <c r="B1497" s="49" t="s">
        <v>1069</v>
      </c>
      <c r="C1497" s="49" t="s">
        <v>1081</v>
      </c>
      <c r="D1497" s="49">
        <v>5150036004</v>
      </c>
      <c r="E1497" s="49" t="s">
        <v>857</v>
      </c>
      <c r="F1497" s="49">
        <v>503</v>
      </c>
      <c r="G1497" s="17">
        <v>42377</v>
      </c>
      <c r="H1497" s="49" t="s">
        <v>410</v>
      </c>
      <c r="I1497" s="49" t="s">
        <v>1082</v>
      </c>
      <c r="J1497" s="49" t="s">
        <v>1086</v>
      </c>
      <c r="K1497" s="49" t="s">
        <v>709</v>
      </c>
      <c r="L1497" s="18">
        <f>16724.14*1.16</f>
        <v>19400.002399999998</v>
      </c>
      <c r="M1497" s="50">
        <f t="shared" si="15"/>
        <v>970</v>
      </c>
      <c r="N1497" s="19"/>
      <c r="O1497" s="48"/>
      <c r="P1497" s="48"/>
      <c r="Q1497" s="48"/>
      <c r="R1497" s="48"/>
      <c r="S1497" s="48"/>
      <c r="T1497" s="48"/>
      <c r="U1497" s="48"/>
    </row>
    <row r="1498" spans="1:21" s="15" customFormat="1" ht="50.1" customHeight="1" x14ac:dyDescent="0.2">
      <c r="A1498" s="49" t="s">
        <v>855</v>
      </c>
      <c r="B1498" s="49" t="s">
        <v>1069</v>
      </c>
      <c r="C1498" s="49" t="s">
        <v>1081</v>
      </c>
      <c r="D1498" s="49">
        <v>5150036005</v>
      </c>
      <c r="E1498" s="49" t="s">
        <v>857</v>
      </c>
      <c r="F1498" s="49">
        <v>503</v>
      </c>
      <c r="G1498" s="17">
        <v>42377</v>
      </c>
      <c r="H1498" s="49" t="s">
        <v>410</v>
      </c>
      <c r="I1498" s="49" t="s">
        <v>1082</v>
      </c>
      <c r="J1498" s="49" t="s">
        <v>1087</v>
      </c>
      <c r="K1498" s="49" t="s">
        <v>709</v>
      </c>
      <c r="L1498" s="18">
        <f>16724.14*1.16</f>
        <v>19400.002399999998</v>
      </c>
      <c r="M1498" s="50">
        <f t="shared" si="15"/>
        <v>970</v>
      </c>
      <c r="N1498" s="19"/>
      <c r="O1498" s="48"/>
      <c r="P1498" s="48"/>
      <c r="Q1498" s="48"/>
      <c r="R1498" s="48"/>
      <c r="S1498" s="48"/>
      <c r="T1498" s="48"/>
      <c r="U1498" s="48"/>
    </row>
    <row r="1499" spans="1:21" s="15" customFormat="1" ht="16.5" x14ac:dyDescent="0.2">
      <c r="A1499" s="106"/>
      <c r="B1499" s="106"/>
      <c r="C1499" s="114"/>
      <c r="D1499" s="114"/>
      <c r="E1499" s="114"/>
      <c r="F1499" s="114"/>
      <c r="G1499" s="114"/>
      <c r="H1499" s="114"/>
      <c r="I1499" s="114"/>
      <c r="J1499" s="114"/>
      <c r="K1499" s="154" t="s">
        <v>39</v>
      </c>
      <c r="L1499" s="155">
        <f>SUM(L1494:L1498)</f>
        <v>97000.011999999988</v>
      </c>
      <c r="M1499" s="155">
        <f>SUM(M1494:M1498)</f>
        <v>4850</v>
      </c>
      <c r="N1499" s="14"/>
    </row>
    <row r="1500" spans="1:21" s="15" customFormat="1" ht="16.5" x14ac:dyDescent="0.2">
      <c r="A1500" s="32"/>
      <c r="B1500" s="32"/>
      <c r="C1500" s="33"/>
      <c r="D1500" s="32"/>
      <c r="E1500" s="32"/>
      <c r="F1500" s="32"/>
      <c r="G1500" s="34"/>
      <c r="H1500" s="32"/>
      <c r="I1500" s="32"/>
      <c r="J1500" s="32"/>
      <c r="K1500" s="35"/>
      <c r="L1500" s="36"/>
      <c r="M1500" s="41"/>
      <c r="N1500" s="14"/>
    </row>
    <row r="1501" spans="1:21" s="15" customFormat="1" ht="25.5" x14ac:dyDescent="0.2">
      <c r="A1501" s="10" t="s">
        <v>416</v>
      </c>
      <c r="B1501" s="27"/>
      <c r="C1501" s="28"/>
      <c r="D1501" s="28"/>
      <c r="E1501" s="28"/>
      <c r="F1501" s="28"/>
      <c r="G1501" s="29"/>
      <c r="H1501" s="28"/>
      <c r="I1501" s="28"/>
      <c r="J1501" s="28"/>
      <c r="K1501" s="28"/>
      <c r="L1501" s="38"/>
      <c r="M1501" s="28"/>
      <c r="N1501" s="14"/>
    </row>
    <row r="1502" spans="1:21" s="15" customFormat="1" ht="50.1" customHeight="1" x14ac:dyDescent="0.2">
      <c r="A1502" s="49" t="s">
        <v>417</v>
      </c>
      <c r="B1502" s="49" t="s">
        <v>418</v>
      </c>
      <c r="C1502" s="49" t="s">
        <v>419</v>
      </c>
      <c r="D1502" s="49">
        <v>5150032012</v>
      </c>
      <c r="E1502" s="49" t="s">
        <v>420</v>
      </c>
      <c r="F1502" s="49" t="s">
        <v>421</v>
      </c>
      <c r="G1502" s="17">
        <v>42613</v>
      </c>
      <c r="H1502" s="49" t="s">
        <v>422</v>
      </c>
      <c r="I1502" s="49" t="s">
        <v>423</v>
      </c>
      <c r="J1502" s="49" t="s">
        <v>424</v>
      </c>
      <c r="K1502" s="49" t="s">
        <v>194</v>
      </c>
      <c r="L1502" s="18">
        <v>6649</v>
      </c>
      <c r="M1502" s="50">
        <v>221.63</v>
      </c>
      <c r="N1502" s="19"/>
      <c r="O1502" s="48"/>
      <c r="P1502" s="48"/>
      <c r="Q1502" s="48"/>
      <c r="R1502" s="48"/>
      <c r="S1502" s="48"/>
      <c r="T1502" s="48"/>
      <c r="U1502" s="48"/>
    </row>
    <row r="1503" spans="1:21" s="15" customFormat="1" ht="16.5" x14ac:dyDescent="0.2">
      <c r="A1503" s="22"/>
      <c r="B1503" s="22"/>
      <c r="C1503" s="23"/>
      <c r="D1503" s="22"/>
      <c r="E1503" s="22"/>
      <c r="F1503" s="22"/>
      <c r="G1503" s="24"/>
      <c r="H1503" s="22"/>
      <c r="I1503" s="22"/>
      <c r="J1503" s="31"/>
      <c r="K1503" s="54" t="s">
        <v>39</v>
      </c>
      <c r="L1503" s="26">
        <f>SUM(L1502:L1502)</f>
        <v>6649</v>
      </c>
      <c r="M1503" s="26">
        <f>SUM(M1502:M1502)</f>
        <v>221.63</v>
      </c>
      <c r="N1503" s="14"/>
    </row>
    <row r="1504" spans="1:21" s="15" customFormat="1" ht="16.5" x14ac:dyDescent="0.2">
      <c r="A1504" s="32"/>
      <c r="B1504" s="32"/>
      <c r="C1504" s="33"/>
      <c r="D1504" s="32"/>
      <c r="E1504" s="32"/>
      <c r="F1504" s="32"/>
      <c r="G1504" s="34"/>
      <c r="H1504" s="32"/>
      <c r="I1504" s="32"/>
      <c r="J1504" s="32"/>
      <c r="K1504" s="40"/>
      <c r="L1504" s="41"/>
      <c r="M1504" s="41"/>
      <c r="N1504" s="14"/>
    </row>
    <row r="1505" spans="1:21" ht="17.25" customHeight="1" x14ac:dyDescent="0.2">
      <c r="A1505" s="79"/>
      <c r="B1505" s="79"/>
      <c r="C1505" s="79"/>
      <c r="D1505" s="79"/>
      <c r="E1505" s="79"/>
      <c r="F1505" s="79"/>
      <c r="G1505" s="80"/>
      <c r="H1505" s="78"/>
      <c r="I1505" s="81"/>
      <c r="J1505" s="81"/>
      <c r="K1505" s="82"/>
      <c r="L1505" s="83"/>
      <c r="M1505" s="83"/>
      <c r="N1505" s="69"/>
    </row>
    <row r="1506" spans="1:21" s="15" customFormat="1" ht="25.5" x14ac:dyDescent="0.2">
      <c r="A1506" s="140" t="s">
        <v>1565</v>
      </c>
      <c r="B1506" s="174"/>
      <c r="C1506" s="175"/>
      <c r="D1506" s="175"/>
      <c r="E1506" s="175"/>
      <c r="F1506" s="175"/>
      <c r="G1506" s="175"/>
      <c r="H1506" s="175"/>
      <c r="I1506" s="175"/>
      <c r="J1506" s="175"/>
      <c r="K1506" s="175"/>
      <c r="L1506" s="175"/>
      <c r="M1506" s="175"/>
      <c r="N1506" s="14"/>
    </row>
    <row r="1507" spans="1:21" s="15" customFormat="1" ht="50.1" customHeight="1" x14ac:dyDescent="0.2">
      <c r="A1507" s="49" t="s">
        <v>855</v>
      </c>
      <c r="B1507" s="49" t="s">
        <v>1069</v>
      </c>
      <c r="C1507" s="49" t="s">
        <v>680</v>
      </c>
      <c r="D1507" s="49">
        <v>5150032002</v>
      </c>
      <c r="E1507" s="49" t="s">
        <v>857</v>
      </c>
      <c r="F1507" s="49">
        <v>503</v>
      </c>
      <c r="G1507" s="17">
        <v>42377</v>
      </c>
      <c r="H1507" s="49" t="s">
        <v>169</v>
      </c>
      <c r="I1507" s="49" t="s">
        <v>1070</v>
      </c>
      <c r="J1507" s="49" t="s">
        <v>1071</v>
      </c>
      <c r="K1507" s="49" t="s">
        <v>38</v>
      </c>
      <c r="L1507" s="18">
        <f>6765.52*1.16</f>
        <v>7848.0032000000001</v>
      </c>
      <c r="M1507" s="50">
        <f>784.8/2</f>
        <v>392.4</v>
      </c>
      <c r="N1507" s="19"/>
      <c r="O1507" s="48"/>
      <c r="P1507" s="48"/>
      <c r="Q1507" s="48"/>
      <c r="R1507" s="48"/>
      <c r="S1507" s="48"/>
      <c r="T1507" s="48"/>
      <c r="U1507" s="48"/>
    </row>
    <row r="1508" spans="1:21" s="15" customFormat="1" ht="50.1" customHeight="1" x14ac:dyDescent="0.2">
      <c r="A1508" s="49" t="s">
        <v>855</v>
      </c>
      <c r="B1508" s="49" t="s">
        <v>1069</v>
      </c>
      <c r="C1508" s="49" t="s">
        <v>680</v>
      </c>
      <c r="D1508" s="49">
        <v>5150032003</v>
      </c>
      <c r="E1508" s="49" t="s">
        <v>857</v>
      </c>
      <c r="F1508" s="49">
        <v>503</v>
      </c>
      <c r="G1508" s="17">
        <v>42377</v>
      </c>
      <c r="H1508" s="49" t="s">
        <v>169</v>
      </c>
      <c r="I1508" s="49" t="s">
        <v>1070</v>
      </c>
      <c r="J1508" s="49" t="s">
        <v>1072</v>
      </c>
      <c r="K1508" s="49" t="s">
        <v>38</v>
      </c>
      <c r="L1508" s="18">
        <v>7848</v>
      </c>
      <c r="M1508" s="50">
        <f t="shared" ref="M1508:M1516" si="16">784.8/2</f>
        <v>392.4</v>
      </c>
      <c r="N1508" s="19"/>
      <c r="O1508" s="48"/>
      <c r="P1508" s="48"/>
      <c r="Q1508" s="48"/>
      <c r="R1508" s="48"/>
      <c r="S1508" s="48"/>
      <c r="T1508" s="48"/>
      <c r="U1508" s="48"/>
    </row>
    <row r="1509" spans="1:21" s="15" customFormat="1" ht="50.1" customHeight="1" x14ac:dyDescent="0.2">
      <c r="A1509" s="49" t="s">
        <v>855</v>
      </c>
      <c r="B1509" s="49" t="s">
        <v>1069</v>
      </c>
      <c r="C1509" s="49" t="s">
        <v>680</v>
      </c>
      <c r="D1509" s="49">
        <v>5150032004</v>
      </c>
      <c r="E1509" s="49" t="s">
        <v>857</v>
      </c>
      <c r="F1509" s="49">
        <v>503</v>
      </c>
      <c r="G1509" s="17">
        <v>42377</v>
      </c>
      <c r="H1509" s="49" t="s">
        <v>169</v>
      </c>
      <c r="I1509" s="49" t="s">
        <v>1070</v>
      </c>
      <c r="J1509" s="49" t="s">
        <v>1073</v>
      </c>
      <c r="K1509" s="49" t="s">
        <v>38</v>
      </c>
      <c r="L1509" s="18">
        <v>7848</v>
      </c>
      <c r="M1509" s="50">
        <f t="shared" si="16"/>
        <v>392.4</v>
      </c>
      <c r="N1509" s="19"/>
      <c r="O1509" s="48"/>
      <c r="P1509" s="48"/>
      <c r="Q1509" s="48"/>
      <c r="R1509" s="48"/>
      <c r="S1509" s="48"/>
      <c r="T1509" s="48"/>
      <c r="U1509" s="48"/>
    </row>
    <row r="1510" spans="1:21" s="15" customFormat="1" ht="50.1" customHeight="1" x14ac:dyDescent="0.2">
      <c r="A1510" s="49" t="s">
        <v>855</v>
      </c>
      <c r="B1510" s="49" t="s">
        <v>1069</v>
      </c>
      <c r="C1510" s="49" t="s">
        <v>680</v>
      </c>
      <c r="D1510" s="49">
        <v>5150032005</v>
      </c>
      <c r="E1510" s="49" t="s">
        <v>857</v>
      </c>
      <c r="F1510" s="49">
        <v>503</v>
      </c>
      <c r="G1510" s="17">
        <v>42377</v>
      </c>
      <c r="H1510" s="49" t="s">
        <v>169</v>
      </c>
      <c r="I1510" s="49" t="s">
        <v>1070</v>
      </c>
      <c r="J1510" s="49" t="s">
        <v>1074</v>
      </c>
      <c r="K1510" s="49" t="s">
        <v>38</v>
      </c>
      <c r="L1510" s="18">
        <v>7848</v>
      </c>
      <c r="M1510" s="50">
        <f t="shared" si="16"/>
        <v>392.4</v>
      </c>
      <c r="N1510" s="19"/>
      <c r="O1510" s="48"/>
      <c r="P1510" s="48"/>
      <c r="Q1510" s="48"/>
      <c r="R1510" s="48"/>
      <c r="S1510" s="48"/>
      <c r="T1510" s="48"/>
      <c r="U1510" s="48"/>
    </row>
    <row r="1511" spans="1:21" s="15" customFormat="1" ht="50.1" customHeight="1" x14ac:dyDescent="0.2">
      <c r="A1511" s="49" t="s">
        <v>855</v>
      </c>
      <c r="B1511" s="49" t="s">
        <v>1069</v>
      </c>
      <c r="C1511" s="49" t="s">
        <v>680</v>
      </c>
      <c r="D1511" s="49">
        <v>5150032006</v>
      </c>
      <c r="E1511" s="49" t="s">
        <v>857</v>
      </c>
      <c r="F1511" s="49">
        <v>503</v>
      </c>
      <c r="G1511" s="17">
        <v>42377</v>
      </c>
      <c r="H1511" s="49" t="s">
        <v>169</v>
      </c>
      <c r="I1511" s="49" t="s">
        <v>1070</v>
      </c>
      <c r="J1511" s="49" t="s">
        <v>1075</v>
      </c>
      <c r="K1511" s="49" t="s">
        <v>38</v>
      </c>
      <c r="L1511" s="18">
        <v>7848</v>
      </c>
      <c r="M1511" s="50">
        <f t="shared" si="16"/>
        <v>392.4</v>
      </c>
      <c r="N1511" s="19"/>
      <c r="O1511" s="48"/>
      <c r="P1511" s="48"/>
      <c r="Q1511" s="48"/>
      <c r="R1511" s="48"/>
      <c r="S1511" s="48"/>
      <c r="T1511" s="48"/>
      <c r="U1511" s="48"/>
    </row>
    <row r="1512" spans="1:21" s="15" customFormat="1" ht="50.1" customHeight="1" x14ac:dyDescent="0.2">
      <c r="A1512" s="49" t="s">
        <v>855</v>
      </c>
      <c r="B1512" s="49" t="s">
        <v>1069</v>
      </c>
      <c r="C1512" s="49" t="s">
        <v>680</v>
      </c>
      <c r="D1512" s="49">
        <v>5150032007</v>
      </c>
      <c r="E1512" s="49" t="s">
        <v>857</v>
      </c>
      <c r="F1512" s="49">
        <v>503</v>
      </c>
      <c r="G1512" s="17">
        <v>42377</v>
      </c>
      <c r="H1512" s="49" t="s">
        <v>169</v>
      </c>
      <c r="I1512" s="49" t="s">
        <v>1070</v>
      </c>
      <c r="J1512" s="49" t="s">
        <v>1076</v>
      </c>
      <c r="K1512" s="49" t="s">
        <v>38</v>
      </c>
      <c r="L1512" s="18">
        <v>7848</v>
      </c>
      <c r="M1512" s="50">
        <f t="shared" si="16"/>
        <v>392.4</v>
      </c>
      <c r="N1512" s="19"/>
      <c r="O1512" s="48"/>
      <c r="P1512" s="48"/>
      <c r="Q1512" s="48"/>
      <c r="R1512" s="48"/>
      <c r="S1512" s="48"/>
      <c r="T1512" s="48"/>
      <c r="U1512" s="48"/>
    </row>
    <row r="1513" spans="1:21" s="15" customFormat="1" ht="50.1" customHeight="1" x14ac:dyDescent="0.2">
      <c r="A1513" s="49" t="s">
        <v>855</v>
      </c>
      <c r="B1513" s="49" t="s">
        <v>1069</v>
      </c>
      <c r="C1513" s="49" t="s">
        <v>680</v>
      </c>
      <c r="D1513" s="49">
        <v>5150032008</v>
      </c>
      <c r="E1513" s="49" t="s">
        <v>857</v>
      </c>
      <c r="F1513" s="49">
        <v>503</v>
      </c>
      <c r="G1513" s="17">
        <v>42377</v>
      </c>
      <c r="H1513" s="49" t="s">
        <v>169</v>
      </c>
      <c r="I1513" s="49" t="s">
        <v>1070</v>
      </c>
      <c r="J1513" s="49" t="s">
        <v>1077</v>
      </c>
      <c r="K1513" s="49" t="s">
        <v>38</v>
      </c>
      <c r="L1513" s="18">
        <v>7848</v>
      </c>
      <c r="M1513" s="50">
        <f t="shared" si="16"/>
        <v>392.4</v>
      </c>
      <c r="N1513" s="19"/>
      <c r="O1513" s="48"/>
      <c r="P1513" s="48"/>
      <c r="Q1513" s="48"/>
      <c r="R1513" s="48"/>
      <c r="S1513" s="48"/>
      <c r="T1513" s="48"/>
      <c r="U1513" s="48"/>
    </row>
    <row r="1514" spans="1:21" s="15" customFormat="1" ht="50.1" customHeight="1" x14ac:dyDescent="0.2">
      <c r="A1514" s="49" t="s">
        <v>855</v>
      </c>
      <c r="B1514" s="49" t="s">
        <v>1069</v>
      </c>
      <c r="C1514" s="49" t="s">
        <v>680</v>
      </c>
      <c r="D1514" s="49">
        <v>5150032009</v>
      </c>
      <c r="E1514" s="49" t="s">
        <v>857</v>
      </c>
      <c r="F1514" s="49">
        <v>503</v>
      </c>
      <c r="G1514" s="17">
        <v>42377</v>
      </c>
      <c r="H1514" s="49" t="s">
        <v>169</v>
      </c>
      <c r="I1514" s="49" t="s">
        <v>1070</v>
      </c>
      <c r="J1514" s="49" t="s">
        <v>1078</v>
      </c>
      <c r="K1514" s="49" t="s">
        <v>38</v>
      </c>
      <c r="L1514" s="18">
        <v>7848</v>
      </c>
      <c r="M1514" s="50">
        <f t="shared" si="16"/>
        <v>392.4</v>
      </c>
      <c r="N1514" s="19"/>
      <c r="O1514" s="48"/>
      <c r="P1514" s="48"/>
      <c r="Q1514" s="48"/>
      <c r="R1514" s="48"/>
      <c r="S1514" s="48"/>
      <c r="T1514" s="48"/>
      <c r="U1514" s="48"/>
    </row>
    <row r="1515" spans="1:21" s="15" customFormat="1" ht="50.1" customHeight="1" x14ac:dyDescent="0.2">
      <c r="A1515" s="49" t="s">
        <v>855</v>
      </c>
      <c r="B1515" s="49" t="s">
        <v>1069</v>
      </c>
      <c r="C1515" s="49" t="s">
        <v>680</v>
      </c>
      <c r="D1515" s="49">
        <v>5150032010</v>
      </c>
      <c r="E1515" s="49" t="s">
        <v>857</v>
      </c>
      <c r="F1515" s="49">
        <v>503</v>
      </c>
      <c r="G1515" s="17">
        <v>42377</v>
      </c>
      <c r="H1515" s="49" t="s">
        <v>169</v>
      </c>
      <c r="I1515" s="49" t="s">
        <v>1070</v>
      </c>
      <c r="J1515" s="49" t="s">
        <v>1079</v>
      </c>
      <c r="K1515" s="49" t="s">
        <v>38</v>
      </c>
      <c r="L1515" s="18">
        <v>7848</v>
      </c>
      <c r="M1515" s="50">
        <f t="shared" si="16"/>
        <v>392.4</v>
      </c>
      <c r="N1515" s="19"/>
      <c r="O1515" s="48"/>
      <c r="P1515" s="48"/>
      <c r="Q1515" s="48"/>
      <c r="R1515" s="48"/>
      <c r="S1515" s="48"/>
      <c r="T1515" s="48"/>
      <c r="U1515" s="48"/>
    </row>
    <row r="1516" spans="1:21" s="15" customFormat="1" ht="50.1" customHeight="1" x14ac:dyDescent="0.2">
      <c r="A1516" s="49" t="s">
        <v>855</v>
      </c>
      <c r="B1516" s="49" t="s">
        <v>1069</v>
      </c>
      <c r="C1516" s="49" t="s">
        <v>680</v>
      </c>
      <c r="D1516" s="49">
        <v>5150032011</v>
      </c>
      <c r="E1516" s="49" t="s">
        <v>857</v>
      </c>
      <c r="F1516" s="49">
        <v>503</v>
      </c>
      <c r="G1516" s="17">
        <v>42377</v>
      </c>
      <c r="H1516" s="49" t="s">
        <v>169</v>
      </c>
      <c r="I1516" s="49" t="s">
        <v>1070</v>
      </c>
      <c r="J1516" s="49" t="s">
        <v>1080</v>
      </c>
      <c r="K1516" s="49" t="s">
        <v>38</v>
      </c>
      <c r="L1516" s="18">
        <v>7848</v>
      </c>
      <c r="M1516" s="50">
        <f t="shared" si="16"/>
        <v>392.4</v>
      </c>
      <c r="N1516" s="19"/>
      <c r="O1516" s="48"/>
      <c r="P1516" s="48"/>
      <c r="Q1516" s="48"/>
      <c r="R1516" s="48"/>
      <c r="S1516" s="48"/>
      <c r="T1516" s="48"/>
      <c r="U1516" s="48"/>
    </row>
    <row r="1517" spans="1:21" s="15" customFormat="1" ht="50.1" customHeight="1" x14ac:dyDescent="0.2">
      <c r="A1517" s="49" t="s">
        <v>205</v>
      </c>
      <c r="B1517" s="49" t="s">
        <v>673</v>
      </c>
      <c r="C1517" s="49" t="s">
        <v>680</v>
      </c>
      <c r="D1517" s="49">
        <v>5150032001</v>
      </c>
      <c r="E1517" s="49" t="s">
        <v>207</v>
      </c>
      <c r="F1517" s="49">
        <v>49951</v>
      </c>
      <c r="G1517" s="17">
        <v>42368</v>
      </c>
      <c r="H1517" s="49" t="s">
        <v>422</v>
      </c>
      <c r="I1517" s="49" t="s">
        <v>681</v>
      </c>
      <c r="J1517" s="85" t="s">
        <v>682</v>
      </c>
      <c r="K1517" s="49" t="s">
        <v>38</v>
      </c>
      <c r="L1517" s="18">
        <v>6204.96</v>
      </c>
      <c r="M1517" s="50">
        <v>310.25</v>
      </c>
      <c r="N1517" s="19"/>
      <c r="O1517" s="48"/>
      <c r="P1517" s="48"/>
      <c r="Q1517" s="48"/>
      <c r="R1517" s="48"/>
      <c r="S1517" s="48"/>
      <c r="T1517" s="48"/>
      <c r="U1517" s="48"/>
    </row>
    <row r="1518" spans="1:21" s="15" customFormat="1" ht="16.5" x14ac:dyDescent="0.2">
      <c r="A1518" s="106"/>
      <c r="B1518" s="106"/>
      <c r="C1518" s="114"/>
      <c r="D1518" s="114"/>
      <c r="E1518" s="114"/>
      <c r="F1518" s="114"/>
      <c r="G1518" s="114"/>
      <c r="H1518" s="114"/>
      <c r="I1518" s="114"/>
      <c r="J1518" s="114"/>
      <c r="K1518" s="141" t="s">
        <v>39</v>
      </c>
      <c r="L1518" s="142">
        <f>SUM(L1507:L1517)</f>
        <v>84684.963200000013</v>
      </c>
      <c r="M1518" s="142">
        <f>SUM(M1507:M1517)</f>
        <v>4234.25</v>
      </c>
      <c r="N1518" s="14"/>
    </row>
    <row r="1519" spans="1:21" s="15" customFormat="1" ht="16.5" x14ac:dyDescent="0.2">
      <c r="A1519" s="106"/>
      <c r="B1519" s="106"/>
      <c r="C1519" s="114"/>
      <c r="D1519" s="114"/>
      <c r="E1519" s="114"/>
      <c r="F1519" s="114"/>
      <c r="G1519" s="114"/>
      <c r="H1519" s="114"/>
      <c r="I1519" s="114"/>
      <c r="J1519" s="114"/>
      <c r="K1519" s="156"/>
      <c r="L1519" s="143"/>
      <c r="M1519" s="143"/>
      <c r="N1519" s="14"/>
    </row>
    <row r="1520" spans="1:21" ht="17.25" customHeight="1" x14ac:dyDescent="0.2">
      <c r="A1520" s="79"/>
      <c r="B1520" s="79"/>
      <c r="C1520" s="79"/>
      <c r="D1520" s="79"/>
      <c r="E1520" s="79"/>
      <c r="F1520" s="79"/>
      <c r="G1520" s="80"/>
      <c r="H1520" s="78"/>
      <c r="I1520" s="81"/>
      <c r="J1520" s="81"/>
      <c r="K1520" s="144" t="s">
        <v>142</v>
      </c>
      <c r="L1520" s="153">
        <f>L1491+L1499+L1503+L1518+0.03</f>
        <v>431703.01520000002</v>
      </c>
      <c r="M1520" s="153">
        <f>M1491+M1499+M1503+M1518</f>
        <v>14204.209999999997</v>
      </c>
      <c r="N1520" s="69"/>
    </row>
    <row r="1521" spans="1:21" ht="18" x14ac:dyDescent="0.25">
      <c r="A1521" s="2" t="s">
        <v>425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84"/>
      <c r="M1521" s="2"/>
    </row>
    <row r="1522" spans="1:21" ht="18.75" thickBot="1" x14ac:dyDescent="0.3">
      <c r="A1522" s="168" t="s">
        <v>426</v>
      </c>
      <c r="B1522" s="168"/>
      <c r="C1522" s="168"/>
      <c r="D1522" s="168"/>
      <c r="E1522" s="168"/>
      <c r="F1522" s="168"/>
      <c r="G1522" s="168"/>
      <c r="H1522" s="168"/>
      <c r="I1522" s="168"/>
      <c r="J1522" s="168"/>
      <c r="K1522" s="168"/>
      <c r="L1522" s="168"/>
      <c r="M1522" s="168"/>
    </row>
    <row r="1523" spans="1:21" ht="27" customHeight="1" x14ac:dyDescent="0.2">
      <c r="A1523" s="75" t="s">
        <v>6</v>
      </c>
      <c r="B1523" s="76" t="s">
        <v>7</v>
      </c>
      <c r="C1523" s="76" t="s">
        <v>8</v>
      </c>
      <c r="D1523" s="76" t="s">
        <v>9</v>
      </c>
      <c r="E1523" s="76" t="s">
        <v>10</v>
      </c>
      <c r="F1523" s="76" t="s">
        <v>11</v>
      </c>
      <c r="G1523" s="76" t="s">
        <v>12</v>
      </c>
      <c r="H1523" s="76" t="s">
        <v>13</v>
      </c>
      <c r="I1523" s="76" t="s">
        <v>14</v>
      </c>
      <c r="J1523" s="76" t="s">
        <v>15</v>
      </c>
      <c r="K1523" s="76" t="s">
        <v>16</v>
      </c>
      <c r="L1523" s="77" t="s">
        <v>17</v>
      </c>
      <c r="M1523" s="77" t="s">
        <v>18</v>
      </c>
      <c r="N1523" s="133"/>
      <c r="O1523" s="133"/>
    </row>
    <row r="1524" spans="1:21" s="15" customFormat="1" ht="38.25" x14ac:dyDescent="0.2">
      <c r="A1524" s="10" t="s">
        <v>427</v>
      </c>
      <c r="B1524" s="11"/>
      <c r="C1524" s="12"/>
      <c r="D1524" s="12"/>
      <c r="E1524" s="180" t="s">
        <v>1575</v>
      </c>
      <c r="F1524" s="180"/>
      <c r="G1524" s="180"/>
      <c r="H1524" s="180"/>
      <c r="I1524" s="12"/>
      <c r="J1524" s="12"/>
      <c r="K1524" s="12"/>
      <c r="L1524" s="13"/>
      <c r="M1524" s="12"/>
      <c r="N1524" s="14"/>
    </row>
    <row r="1525" spans="1:21" s="15" customFormat="1" ht="50.1" customHeight="1" x14ac:dyDescent="0.2">
      <c r="A1525" s="49" t="s">
        <v>428</v>
      </c>
      <c r="B1525" s="49" t="s">
        <v>429</v>
      </c>
      <c r="C1525" s="49" t="s">
        <v>430</v>
      </c>
      <c r="D1525" s="49">
        <v>5150046130</v>
      </c>
      <c r="E1525" s="49" t="s">
        <v>358</v>
      </c>
      <c r="F1525" s="49">
        <v>1510</v>
      </c>
      <c r="G1525" s="17">
        <v>42509</v>
      </c>
      <c r="H1525" s="49" t="s">
        <v>431</v>
      </c>
      <c r="I1525" s="49" t="s">
        <v>432</v>
      </c>
      <c r="J1525" s="85">
        <v>252074068607</v>
      </c>
      <c r="K1525" s="49" t="s">
        <v>194</v>
      </c>
      <c r="L1525" s="18">
        <v>9280</v>
      </c>
      <c r="M1525" s="50">
        <v>541.33000000000004</v>
      </c>
      <c r="N1525" s="19"/>
      <c r="O1525" s="48"/>
      <c r="P1525" s="48"/>
      <c r="Q1525" s="48"/>
      <c r="R1525" s="48"/>
      <c r="S1525" s="48"/>
      <c r="T1525" s="48"/>
      <c r="U1525" s="48"/>
    </row>
    <row r="1526" spans="1:21" s="15" customFormat="1" ht="50.1" customHeight="1" x14ac:dyDescent="0.2">
      <c r="A1526" s="49"/>
      <c r="B1526" s="49" t="s">
        <v>429</v>
      </c>
      <c r="C1526" s="49" t="s">
        <v>433</v>
      </c>
      <c r="D1526" s="49" t="s">
        <v>164</v>
      </c>
      <c r="E1526" s="49"/>
      <c r="F1526" s="49" t="s">
        <v>434</v>
      </c>
      <c r="G1526" s="17">
        <v>42629</v>
      </c>
      <c r="H1526" s="49"/>
      <c r="I1526" s="49"/>
      <c r="J1526" s="49"/>
      <c r="K1526" s="49"/>
      <c r="L1526" s="18">
        <v>2599</v>
      </c>
      <c r="M1526" s="50">
        <v>64.98</v>
      </c>
      <c r="N1526" s="19"/>
      <c r="O1526" s="48"/>
      <c r="P1526" s="48"/>
      <c r="Q1526" s="48"/>
      <c r="R1526" s="48"/>
      <c r="S1526" s="48"/>
      <c r="T1526" s="48"/>
      <c r="U1526" s="48"/>
    </row>
    <row r="1527" spans="1:21" s="15" customFormat="1" ht="16.5" x14ac:dyDescent="0.2">
      <c r="A1527" s="22"/>
      <c r="B1527" s="22"/>
      <c r="C1527" s="23"/>
      <c r="D1527" s="22"/>
      <c r="E1527" s="22"/>
      <c r="F1527" s="22"/>
      <c r="G1527" s="24"/>
      <c r="H1527" s="22"/>
      <c r="I1527" s="22"/>
      <c r="J1527" s="31"/>
      <c r="K1527" s="25" t="s">
        <v>39</v>
      </c>
      <c r="L1527" s="86">
        <f>SUM(L1525:L1526)</f>
        <v>11879</v>
      </c>
      <c r="M1527" s="86">
        <f>SUM(M1525:M1526)</f>
        <v>606.31000000000006</v>
      </c>
      <c r="N1527" s="14"/>
    </row>
    <row r="1528" spans="1:21" s="42" customFormat="1" ht="12.75" customHeight="1" x14ac:dyDescent="0.2">
      <c r="A1528" s="32"/>
      <c r="B1528" s="32"/>
      <c r="C1528" s="95"/>
      <c r="D1528" s="32"/>
      <c r="E1528" s="32"/>
      <c r="F1528" s="32"/>
      <c r="G1528" s="34"/>
      <c r="H1528" s="32"/>
      <c r="I1528" s="32"/>
      <c r="J1528" s="32"/>
      <c r="K1528" s="40"/>
      <c r="L1528" s="99"/>
      <c r="M1528" s="99"/>
      <c r="N1528" s="14"/>
    </row>
    <row r="1529" spans="1:21" s="42" customFormat="1" ht="51.75" customHeight="1" x14ac:dyDescent="0.2">
      <c r="A1529" s="140" t="s">
        <v>1574</v>
      </c>
      <c r="B1529" s="157"/>
      <c r="C1529" s="152"/>
      <c r="D1529" s="152"/>
      <c r="E1529" s="166" t="s">
        <v>204</v>
      </c>
      <c r="F1529" s="166"/>
      <c r="G1529" s="166"/>
      <c r="H1529" s="166"/>
      <c r="I1529" s="152"/>
      <c r="J1529" s="152"/>
      <c r="K1529" s="152"/>
      <c r="L1529" s="152"/>
      <c r="M1529" s="158"/>
      <c r="N1529" s="14"/>
    </row>
    <row r="1530" spans="1:21" s="15" customFormat="1" ht="50.1" customHeight="1" x14ac:dyDescent="0.2">
      <c r="A1530" s="49" t="s">
        <v>205</v>
      </c>
      <c r="B1530" s="49" t="s">
        <v>673</v>
      </c>
      <c r="C1530" s="49" t="s">
        <v>674</v>
      </c>
      <c r="D1530" s="49">
        <v>5150046001</v>
      </c>
      <c r="E1530" s="49" t="s">
        <v>207</v>
      </c>
      <c r="F1530" s="49" t="s">
        <v>675</v>
      </c>
      <c r="G1530" s="17">
        <v>42368</v>
      </c>
      <c r="H1530" s="49" t="s">
        <v>676</v>
      </c>
      <c r="I1530" s="49" t="s">
        <v>677</v>
      </c>
      <c r="J1530" s="49">
        <v>4075549</v>
      </c>
      <c r="K1530" s="49" t="s">
        <v>38</v>
      </c>
      <c r="L1530" s="18">
        <v>6649.28</v>
      </c>
      <c r="M1530" s="50">
        <v>332.46499999999997</v>
      </c>
      <c r="N1530" s="19"/>
      <c r="O1530" s="48"/>
      <c r="P1530" s="48"/>
      <c r="Q1530" s="48"/>
      <c r="R1530" s="48"/>
      <c r="S1530" s="48"/>
      <c r="T1530" s="48"/>
      <c r="U1530" s="48"/>
    </row>
    <row r="1531" spans="1:21" s="15" customFormat="1" ht="50.1" customHeight="1" x14ac:dyDescent="0.2">
      <c r="A1531" s="49" t="s">
        <v>205</v>
      </c>
      <c r="B1531" s="49" t="s">
        <v>673</v>
      </c>
      <c r="C1531" s="49" t="s">
        <v>674</v>
      </c>
      <c r="D1531" s="49">
        <v>5150046002</v>
      </c>
      <c r="E1531" s="49" t="s">
        <v>207</v>
      </c>
      <c r="F1531" s="49" t="s">
        <v>675</v>
      </c>
      <c r="G1531" s="17">
        <v>42368</v>
      </c>
      <c r="H1531" s="49" t="s">
        <v>676</v>
      </c>
      <c r="I1531" s="49" t="s">
        <v>677</v>
      </c>
      <c r="J1531" s="85">
        <v>4167309</v>
      </c>
      <c r="K1531" s="49" t="s">
        <v>38</v>
      </c>
      <c r="L1531" s="18">
        <v>6649.28</v>
      </c>
      <c r="M1531" s="50">
        <v>332.46499999999997</v>
      </c>
      <c r="N1531" s="19"/>
      <c r="O1531" s="48"/>
      <c r="P1531" s="48"/>
      <c r="Q1531" s="48"/>
      <c r="R1531" s="48"/>
      <c r="S1531" s="48"/>
      <c r="T1531" s="48"/>
      <c r="U1531" s="48"/>
    </row>
    <row r="1532" spans="1:21" s="15" customFormat="1" ht="50.1" customHeight="1" x14ac:dyDescent="0.2">
      <c r="A1532" s="49" t="s">
        <v>205</v>
      </c>
      <c r="B1532" s="49" t="s">
        <v>673</v>
      </c>
      <c r="C1532" s="49" t="s">
        <v>674</v>
      </c>
      <c r="D1532" s="49">
        <v>5150046003</v>
      </c>
      <c r="E1532" s="49" t="s">
        <v>207</v>
      </c>
      <c r="F1532" s="49" t="s">
        <v>675</v>
      </c>
      <c r="G1532" s="17">
        <v>42368</v>
      </c>
      <c r="H1532" s="49" t="s">
        <v>676</v>
      </c>
      <c r="I1532" s="49" t="s">
        <v>677</v>
      </c>
      <c r="J1532" s="85">
        <v>4169219</v>
      </c>
      <c r="K1532" s="49" t="s">
        <v>38</v>
      </c>
      <c r="L1532" s="18">
        <v>6649.28</v>
      </c>
      <c r="M1532" s="50">
        <v>332.46499999999997</v>
      </c>
      <c r="N1532" s="19"/>
      <c r="O1532" s="48"/>
      <c r="P1532" s="48"/>
      <c r="Q1532" s="48"/>
      <c r="R1532" s="48"/>
      <c r="S1532" s="48"/>
      <c r="T1532" s="48"/>
      <c r="U1532" s="48"/>
    </row>
    <row r="1533" spans="1:21" s="15" customFormat="1" ht="50.1" customHeight="1" x14ac:dyDescent="0.2">
      <c r="A1533" s="49" t="s">
        <v>205</v>
      </c>
      <c r="B1533" s="49" t="s">
        <v>673</v>
      </c>
      <c r="C1533" s="49" t="s">
        <v>674</v>
      </c>
      <c r="D1533" s="49">
        <v>5150046004</v>
      </c>
      <c r="E1533" s="49" t="s">
        <v>207</v>
      </c>
      <c r="F1533" s="49" t="s">
        <v>675</v>
      </c>
      <c r="G1533" s="17">
        <v>42368</v>
      </c>
      <c r="H1533" s="49" t="s">
        <v>676</v>
      </c>
      <c r="I1533" s="49" t="s">
        <v>677</v>
      </c>
      <c r="J1533" s="85">
        <v>4163524</v>
      </c>
      <c r="K1533" s="49" t="s">
        <v>38</v>
      </c>
      <c r="L1533" s="18">
        <v>6649.28</v>
      </c>
      <c r="M1533" s="50">
        <v>332.46499999999997</v>
      </c>
      <c r="N1533" s="19"/>
      <c r="O1533" s="48"/>
      <c r="P1533" s="48"/>
      <c r="Q1533" s="48"/>
      <c r="R1533" s="48"/>
      <c r="S1533" s="48"/>
      <c r="T1533" s="48"/>
      <c r="U1533" s="48"/>
    </row>
    <row r="1534" spans="1:21" s="15" customFormat="1" ht="50.1" customHeight="1" x14ac:dyDescent="0.2">
      <c r="A1534" s="49" t="s">
        <v>205</v>
      </c>
      <c r="B1534" s="49" t="s">
        <v>673</v>
      </c>
      <c r="C1534" s="49" t="s">
        <v>674</v>
      </c>
      <c r="D1534" s="49">
        <v>5150046005</v>
      </c>
      <c r="E1534" s="49" t="s">
        <v>207</v>
      </c>
      <c r="F1534" s="49" t="s">
        <v>675</v>
      </c>
      <c r="G1534" s="17">
        <v>42368</v>
      </c>
      <c r="H1534" s="49" t="s">
        <v>676</v>
      </c>
      <c r="I1534" s="49" t="s">
        <v>677</v>
      </c>
      <c r="J1534" s="85">
        <v>4169221</v>
      </c>
      <c r="K1534" s="49" t="s">
        <v>38</v>
      </c>
      <c r="L1534" s="18">
        <v>6649.28</v>
      </c>
      <c r="M1534" s="50">
        <v>332.46499999999997</v>
      </c>
      <c r="N1534" s="19"/>
      <c r="O1534" s="48"/>
      <c r="P1534" s="48"/>
      <c r="Q1534" s="48"/>
      <c r="R1534" s="48"/>
      <c r="S1534" s="48"/>
      <c r="T1534" s="48"/>
      <c r="U1534" s="48"/>
    </row>
    <row r="1535" spans="1:21" s="15" customFormat="1" ht="50.1" customHeight="1" x14ac:dyDescent="0.2">
      <c r="A1535" s="49" t="s">
        <v>205</v>
      </c>
      <c r="B1535" s="49" t="s">
        <v>673</v>
      </c>
      <c r="C1535" s="49" t="s">
        <v>674</v>
      </c>
      <c r="D1535" s="49">
        <v>5150046006</v>
      </c>
      <c r="E1535" s="49" t="s">
        <v>207</v>
      </c>
      <c r="F1535" s="49" t="s">
        <v>675</v>
      </c>
      <c r="G1535" s="17">
        <v>42368</v>
      </c>
      <c r="H1535" s="49" t="s">
        <v>676</v>
      </c>
      <c r="I1535" s="49" t="s">
        <v>677</v>
      </c>
      <c r="J1535" s="85">
        <v>4166097</v>
      </c>
      <c r="K1535" s="49" t="s">
        <v>38</v>
      </c>
      <c r="L1535" s="18">
        <v>6649.28</v>
      </c>
      <c r="M1535" s="50">
        <v>332.46499999999997</v>
      </c>
      <c r="N1535" s="19"/>
      <c r="O1535" s="48"/>
      <c r="P1535" s="48"/>
      <c r="Q1535" s="48"/>
      <c r="R1535" s="48"/>
      <c r="S1535" s="48"/>
      <c r="T1535" s="48"/>
      <c r="U1535" s="48"/>
    </row>
    <row r="1536" spans="1:21" s="15" customFormat="1" ht="50.1" customHeight="1" x14ac:dyDescent="0.2">
      <c r="A1536" s="49" t="s">
        <v>205</v>
      </c>
      <c r="B1536" s="49" t="s">
        <v>673</v>
      </c>
      <c r="C1536" s="49" t="s">
        <v>674</v>
      </c>
      <c r="D1536" s="49">
        <v>5150046007</v>
      </c>
      <c r="E1536" s="49" t="s">
        <v>207</v>
      </c>
      <c r="F1536" s="49" t="s">
        <v>675</v>
      </c>
      <c r="G1536" s="17">
        <v>42368</v>
      </c>
      <c r="H1536" s="49" t="s">
        <v>676</v>
      </c>
      <c r="I1536" s="49" t="s">
        <v>677</v>
      </c>
      <c r="J1536" s="85">
        <v>4169120</v>
      </c>
      <c r="K1536" s="49" t="s">
        <v>38</v>
      </c>
      <c r="L1536" s="18">
        <v>6649.28</v>
      </c>
      <c r="M1536" s="50">
        <v>332.46499999999997</v>
      </c>
      <c r="N1536" s="19"/>
      <c r="O1536" s="48"/>
      <c r="P1536" s="48"/>
      <c r="Q1536" s="48"/>
      <c r="R1536" s="48"/>
      <c r="S1536" s="48"/>
      <c r="T1536" s="48"/>
      <c r="U1536" s="48"/>
    </row>
    <row r="1537" spans="1:21" s="15" customFormat="1" ht="50.1" customHeight="1" x14ac:dyDescent="0.2">
      <c r="A1537" s="49" t="s">
        <v>205</v>
      </c>
      <c r="B1537" s="49" t="s">
        <v>673</v>
      </c>
      <c r="C1537" s="49" t="s">
        <v>674</v>
      </c>
      <c r="D1537" s="49">
        <v>5150046008</v>
      </c>
      <c r="E1537" s="49" t="s">
        <v>207</v>
      </c>
      <c r="F1537" s="49" t="s">
        <v>675</v>
      </c>
      <c r="G1537" s="17">
        <v>42368</v>
      </c>
      <c r="H1537" s="49" t="s">
        <v>676</v>
      </c>
      <c r="I1537" s="49" t="s">
        <v>678</v>
      </c>
      <c r="J1537" s="85">
        <v>4169109</v>
      </c>
      <c r="K1537" s="49" t="s">
        <v>38</v>
      </c>
      <c r="L1537" s="18">
        <v>6649.28</v>
      </c>
      <c r="M1537" s="50">
        <v>332.46499999999997</v>
      </c>
      <c r="N1537" s="19"/>
      <c r="O1537" s="48"/>
      <c r="P1537" s="48"/>
      <c r="Q1537" s="48"/>
      <c r="R1537" s="48"/>
      <c r="S1537" s="48"/>
      <c r="T1537" s="48"/>
      <c r="U1537" s="48"/>
    </row>
    <row r="1538" spans="1:21" s="15" customFormat="1" ht="50.1" customHeight="1" x14ac:dyDescent="0.2">
      <c r="A1538" s="49" t="s">
        <v>205</v>
      </c>
      <c r="B1538" s="49" t="s">
        <v>673</v>
      </c>
      <c r="C1538" s="49" t="s">
        <v>674</v>
      </c>
      <c r="D1538" s="49">
        <v>5150046009</v>
      </c>
      <c r="E1538" s="49" t="s">
        <v>207</v>
      </c>
      <c r="F1538" s="49" t="s">
        <v>675</v>
      </c>
      <c r="G1538" s="17">
        <v>42368</v>
      </c>
      <c r="H1538" s="49" t="s">
        <v>676</v>
      </c>
      <c r="I1538" s="49" t="s">
        <v>678</v>
      </c>
      <c r="J1538" s="85">
        <v>4063773</v>
      </c>
      <c r="K1538" s="49" t="s">
        <v>38</v>
      </c>
      <c r="L1538" s="18">
        <v>6649.28</v>
      </c>
      <c r="M1538" s="50">
        <v>332.46499999999997</v>
      </c>
      <c r="N1538" s="19"/>
      <c r="O1538" s="48"/>
      <c r="P1538" s="48"/>
      <c r="Q1538" s="48"/>
      <c r="R1538" s="48"/>
      <c r="S1538" s="48"/>
      <c r="T1538" s="48"/>
      <c r="U1538" s="48"/>
    </row>
    <row r="1539" spans="1:21" s="15" customFormat="1" ht="50.1" customHeight="1" x14ac:dyDescent="0.2">
      <c r="A1539" s="49" t="s">
        <v>205</v>
      </c>
      <c r="B1539" s="49" t="s">
        <v>673</v>
      </c>
      <c r="C1539" s="49" t="s">
        <v>674</v>
      </c>
      <c r="D1539" s="49">
        <v>5150046010</v>
      </c>
      <c r="E1539" s="49" t="s">
        <v>207</v>
      </c>
      <c r="F1539" s="49" t="s">
        <v>675</v>
      </c>
      <c r="G1539" s="17">
        <v>42368</v>
      </c>
      <c r="H1539" s="49" t="s">
        <v>676</v>
      </c>
      <c r="I1539" s="49" t="s">
        <v>678</v>
      </c>
      <c r="J1539" s="85">
        <v>4169075</v>
      </c>
      <c r="K1539" s="49" t="s">
        <v>38</v>
      </c>
      <c r="L1539" s="18">
        <v>6649.28</v>
      </c>
      <c r="M1539" s="50">
        <v>332.46499999999997</v>
      </c>
      <c r="N1539" s="19"/>
      <c r="O1539" s="48"/>
      <c r="P1539" s="48"/>
      <c r="Q1539" s="48"/>
      <c r="R1539" s="48"/>
      <c r="S1539" s="48"/>
      <c r="T1539" s="48"/>
      <c r="U1539" s="48"/>
    </row>
    <row r="1540" spans="1:21" s="15" customFormat="1" ht="50.1" customHeight="1" x14ac:dyDescent="0.2">
      <c r="A1540" s="49" t="s">
        <v>205</v>
      </c>
      <c r="B1540" s="49" t="s">
        <v>673</v>
      </c>
      <c r="C1540" s="49" t="s">
        <v>674</v>
      </c>
      <c r="D1540" s="49">
        <v>5150046011</v>
      </c>
      <c r="E1540" s="49" t="s">
        <v>207</v>
      </c>
      <c r="F1540" s="49" t="s">
        <v>675</v>
      </c>
      <c r="G1540" s="17">
        <v>42368</v>
      </c>
      <c r="H1540" s="49" t="s">
        <v>431</v>
      </c>
      <c r="I1540" s="49" t="s">
        <v>679</v>
      </c>
      <c r="J1540" s="85">
        <v>212074043549</v>
      </c>
      <c r="K1540" s="49" t="s">
        <v>38</v>
      </c>
      <c r="L1540" s="18">
        <v>6649.07</v>
      </c>
      <c r="M1540" s="50">
        <v>332.46499999999997</v>
      </c>
      <c r="N1540" s="19"/>
      <c r="O1540" s="48"/>
      <c r="P1540" s="48"/>
      <c r="Q1540" s="48"/>
      <c r="R1540" s="48"/>
      <c r="S1540" s="48"/>
      <c r="T1540" s="48"/>
      <c r="U1540" s="48"/>
    </row>
    <row r="1541" spans="1:21" s="15" customFormat="1" ht="50.1" customHeight="1" x14ac:dyDescent="0.2">
      <c r="A1541" s="49" t="s">
        <v>205</v>
      </c>
      <c r="B1541" s="49" t="s">
        <v>673</v>
      </c>
      <c r="C1541" s="49" t="s">
        <v>674</v>
      </c>
      <c r="D1541" s="49">
        <v>5150046012</v>
      </c>
      <c r="E1541" s="49" t="s">
        <v>207</v>
      </c>
      <c r="F1541" s="49" t="s">
        <v>675</v>
      </c>
      <c r="G1541" s="17">
        <v>42368</v>
      </c>
      <c r="H1541" s="49" t="s">
        <v>431</v>
      </c>
      <c r="I1541" s="49" t="s">
        <v>679</v>
      </c>
      <c r="J1541" s="85">
        <v>212074043179</v>
      </c>
      <c r="K1541" s="49" t="s">
        <v>38</v>
      </c>
      <c r="L1541" s="18">
        <v>6649.07</v>
      </c>
      <c r="M1541" s="50">
        <v>332.46499999999997</v>
      </c>
      <c r="N1541" s="19"/>
      <c r="O1541" s="48"/>
      <c r="P1541" s="48"/>
      <c r="Q1541" s="48"/>
      <c r="R1541" s="48"/>
      <c r="S1541" s="48"/>
      <c r="T1541" s="48"/>
      <c r="U1541" s="48"/>
    </row>
    <row r="1542" spans="1:21" s="15" customFormat="1" ht="50.1" customHeight="1" x14ac:dyDescent="0.2">
      <c r="A1542" s="49" t="s">
        <v>205</v>
      </c>
      <c r="B1542" s="49" t="s">
        <v>673</v>
      </c>
      <c r="C1542" s="49" t="s">
        <v>674</v>
      </c>
      <c r="D1542" s="49">
        <v>5150046013</v>
      </c>
      <c r="E1542" s="49" t="s">
        <v>207</v>
      </c>
      <c r="F1542" s="49" t="s">
        <v>675</v>
      </c>
      <c r="G1542" s="17">
        <v>42368</v>
      </c>
      <c r="H1542" s="49" t="s">
        <v>431</v>
      </c>
      <c r="I1542" s="49" t="s">
        <v>679</v>
      </c>
      <c r="J1542" s="85">
        <v>212074043122</v>
      </c>
      <c r="K1542" s="49" t="s">
        <v>38</v>
      </c>
      <c r="L1542" s="18">
        <v>6649.07</v>
      </c>
      <c r="M1542" s="50">
        <v>332.46499999999997</v>
      </c>
      <c r="N1542" s="19"/>
      <c r="O1542" s="48"/>
      <c r="P1542" s="48"/>
      <c r="Q1542" s="48"/>
      <c r="R1542" s="48"/>
      <c r="S1542" s="48"/>
      <c r="T1542" s="48"/>
      <c r="U1542" s="48"/>
    </row>
    <row r="1543" spans="1:21" s="15" customFormat="1" ht="50.1" customHeight="1" x14ac:dyDescent="0.2">
      <c r="A1543" s="94" t="s">
        <v>205</v>
      </c>
      <c r="B1543" s="94" t="s">
        <v>673</v>
      </c>
      <c r="C1543" s="94" t="s">
        <v>674</v>
      </c>
      <c r="D1543" s="94">
        <v>5150046014</v>
      </c>
      <c r="E1543" s="94" t="s">
        <v>207</v>
      </c>
      <c r="F1543" s="94" t="s">
        <v>675</v>
      </c>
      <c r="G1543" s="100">
        <v>42368</v>
      </c>
      <c r="H1543" s="94" t="s">
        <v>431</v>
      </c>
      <c r="I1543" s="94" t="s">
        <v>679</v>
      </c>
      <c r="J1543" s="101">
        <v>212074043078</v>
      </c>
      <c r="K1543" s="49" t="s">
        <v>38</v>
      </c>
      <c r="L1543" s="18">
        <v>6649.07</v>
      </c>
      <c r="M1543" s="50">
        <v>332.46499999999997</v>
      </c>
      <c r="N1543" s="19"/>
      <c r="O1543" s="48"/>
      <c r="P1543" s="48"/>
      <c r="Q1543" s="48"/>
      <c r="R1543" s="48"/>
      <c r="S1543" s="48"/>
      <c r="T1543" s="48"/>
      <c r="U1543" s="48"/>
    </row>
    <row r="1544" spans="1:21" s="15" customFormat="1" ht="50.1" customHeight="1" x14ac:dyDescent="0.2">
      <c r="A1544" s="49" t="s">
        <v>205</v>
      </c>
      <c r="B1544" s="49" t="s">
        <v>673</v>
      </c>
      <c r="C1544" s="49" t="s">
        <v>674</v>
      </c>
      <c r="D1544" s="49">
        <v>5150046015</v>
      </c>
      <c r="E1544" s="49" t="s">
        <v>207</v>
      </c>
      <c r="F1544" s="49" t="s">
        <v>675</v>
      </c>
      <c r="G1544" s="17">
        <v>42368</v>
      </c>
      <c r="H1544" s="49" t="s">
        <v>431</v>
      </c>
      <c r="I1544" s="49" t="s">
        <v>679</v>
      </c>
      <c r="J1544" s="85">
        <v>212074043059</v>
      </c>
      <c r="K1544" s="49" t="s">
        <v>38</v>
      </c>
      <c r="L1544" s="18">
        <v>6649.07</v>
      </c>
      <c r="M1544" s="50">
        <v>332.46499999999997</v>
      </c>
      <c r="N1544" s="19"/>
      <c r="O1544" s="48"/>
      <c r="P1544" s="48"/>
      <c r="Q1544" s="48"/>
      <c r="R1544" s="48"/>
      <c r="S1544" s="48"/>
      <c r="T1544" s="48"/>
      <c r="U1544" s="48"/>
    </row>
    <row r="1545" spans="1:21" s="15" customFormat="1" ht="25.5" customHeight="1" x14ac:dyDescent="0.2">
      <c r="A1545" s="42"/>
      <c r="B1545" s="63"/>
      <c r="C1545" s="63"/>
      <c r="D1545" s="63"/>
      <c r="E1545" s="63"/>
      <c r="F1545" s="63"/>
      <c r="G1545" s="102"/>
      <c r="H1545" s="63"/>
      <c r="I1545" s="63"/>
      <c r="J1545" s="63"/>
      <c r="K1545" s="141" t="s">
        <v>238</v>
      </c>
      <c r="L1545" s="159">
        <f>SUM(L1530:L1544)</f>
        <v>99738.150000000023</v>
      </c>
      <c r="M1545" s="159">
        <f>SUM(M1530:M1544)</f>
        <v>4986.9750000000004</v>
      </c>
      <c r="N1545" s="19"/>
      <c r="O1545" s="48"/>
      <c r="P1545" s="48"/>
      <c r="Q1545" s="48"/>
      <c r="R1545" s="48"/>
      <c r="S1545" s="48"/>
      <c r="T1545" s="48"/>
      <c r="U1545" s="48"/>
    </row>
    <row r="1546" spans="1:21" s="15" customFormat="1" ht="19.5" customHeight="1" x14ac:dyDescent="0.2">
      <c r="A1546" s="63"/>
      <c r="B1546" s="63"/>
      <c r="C1546" s="63"/>
      <c r="D1546" s="63"/>
      <c r="E1546" s="63"/>
      <c r="F1546" s="63"/>
      <c r="G1546" s="102"/>
      <c r="H1546" s="63"/>
      <c r="I1546" s="63"/>
      <c r="J1546" s="103"/>
      <c r="K1546" s="40"/>
      <c r="L1546" s="99"/>
      <c r="M1546" s="99"/>
      <c r="N1546" s="19"/>
      <c r="O1546" s="48"/>
      <c r="P1546" s="48"/>
      <c r="Q1546" s="48"/>
      <c r="R1546" s="48"/>
      <c r="S1546" s="48"/>
      <c r="T1546" s="48"/>
      <c r="U1546" s="48"/>
    </row>
    <row r="1547" spans="1:21" s="15" customFormat="1" ht="50.1" customHeight="1" x14ac:dyDescent="0.2">
      <c r="A1547" s="140" t="s">
        <v>1569</v>
      </c>
      <c r="B1547" s="174"/>
      <c r="C1547" s="175"/>
      <c r="D1547" s="175"/>
      <c r="E1547" s="175"/>
      <c r="F1547" s="175"/>
      <c r="G1547" s="175"/>
      <c r="H1547" s="175"/>
      <c r="I1547" s="175"/>
      <c r="J1547" s="175"/>
      <c r="K1547" s="175"/>
      <c r="L1547" s="175"/>
      <c r="M1547" s="175"/>
      <c r="N1547" s="19"/>
      <c r="O1547" s="48"/>
      <c r="P1547" s="48"/>
      <c r="Q1547" s="48"/>
      <c r="R1547" s="48"/>
      <c r="S1547" s="48"/>
      <c r="T1547" s="48"/>
      <c r="U1547" s="48"/>
    </row>
    <row r="1548" spans="1:21" s="15" customFormat="1" ht="50.1" customHeight="1" x14ac:dyDescent="0.2">
      <c r="A1548" s="49" t="s">
        <v>855</v>
      </c>
      <c r="B1548" s="49" t="s">
        <v>1568</v>
      </c>
      <c r="C1548" s="49" t="s">
        <v>1088</v>
      </c>
      <c r="D1548" s="49">
        <v>5150046016</v>
      </c>
      <c r="E1548" s="49" t="s">
        <v>1067</v>
      </c>
      <c r="F1548" s="49">
        <v>503</v>
      </c>
      <c r="G1548" s="17">
        <v>42377</v>
      </c>
      <c r="H1548" s="49" t="s">
        <v>431</v>
      </c>
      <c r="I1548" s="49" t="s">
        <v>1089</v>
      </c>
      <c r="J1548" s="85">
        <v>82062008317</v>
      </c>
      <c r="K1548" s="49" t="s">
        <v>38</v>
      </c>
      <c r="L1548" s="18">
        <f>8589.66*1.16</f>
        <v>9964.0055999999986</v>
      </c>
      <c r="M1548" s="50">
        <f>996.4/2</f>
        <v>498.2</v>
      </c>
      <c r="N1548" s="19"/>
      <c r="O1548" s="48"/>
      <c r="P1548" s="48"/>
      <c r="Q1548" s="48"/>
      <c r="R1548" s="48"/>
      <c r="S1548" s="48"/>
      <c r="T1548" s="48"/>
      <c r="U1548" s="48"/>
    </row>
    <row r="1549" spans="1:21" s="15" customFormat="1" ht="50.1" customHeight="1" x14ac:dyDescent="0.2">
      <c r="A1549" s="49" t="s">
        <v>855</v>
      </c>
      <c r="B1549" s="49" t="s">
        <v>1568</v>
      </c>
      <c r="C1549" s="49" t="s">
        <v>1088</v>
      </c>
      <c r="D1549" s="49">
        <v>5150046017</v>
      </c>
      <c r="E1549" s="49" t="s">
        <v>1067</v>
      </c>
      <c r="F1549" s="49">
        <v>503</v>
      </c>
      <c r="G1549" s="17">
        <v>42377</v>
      </c>
      <c r="H1549" s="49" t="s">
        <v>431</v>
      </c>
      <c r="I1549" s="49" t="s">
        <v>1089</v>
      </c>
      <c r="J1549" s="85">
        <v>62062001454</v>
      </c>
      <c r="K1549" s="49" t="s">
        <v>38</v>
      </c>
      <c r="L1549" s="18">
        <f t="shared" ref="L1549:L1567" si="17">8589.66*1.16</f>
        <v>9964.0055999999986</v>
      </c>
      <c r="M1549" s="50">
        <f t="shared" ref="M1549:M1567" si="18">996.4/2</f>
        <v>498.2</v>
      </c>
      <c r="N1549" s="19"/>
      <c r="O1549" s="48"/>
      <c r="P1549" s="48"/>
      <c r="Q1549" s="48"/>
      <c r="R1549" s="48"/>
      <c r="S1549" s="48"/>
      <c r="T1549" s="48"/>
      <c r="U1549" s="48"/>
    </row>
    <row r="1550" spans="1:21" s="15" customFormat="1" ht="50.1" customHeight="1" x14ac:dyDescent="0.2">
      <c r="A1550" s="49" t="s">
        <v>855</v>
      </c>
      <c r="B1550" s="49" t="s">
        <v>1568</v>
      </c>
      <c r="C1550" s="49" t="s">
        <v>1088</v>
      </c>
      <c r="D1550" s="49">
        <v>5150046018</v>
      </c>
      <c r="E1550" s="49" t="s">
        <v>1067</v>
      </c>
      <c r="F1550" s="49">
        <v>503</v>
      </c>
      <c r="G1550" s="17">
        <v>42377</v>
      </c>
      <c r="H1550" s="49" t="s">
        <v>431</v>
      </c>
      <c r="I1550" s="49" t="s">
        <v>1089</v>
      </c>
      <c r="J1550" s="85">
        <v>62062001453</v>
      </c>
      <c r="K1550" s="49" t="s">
        <v>38</v>
      </c>
      <c r="L1550" s="18">
        <f t="shared" si="17"/>
        <v>9964.0055999999986</v>
      </c>
      <c r="M1550" s="50">
        <f t="shared" si="18"/>
        <v>498.2</v>
      </c>
      <c r="N1550" s="19"/>
      <c r="O1550" s="48"/>
      <c r="P1550" s="48"/>
      <c r="Q1550" s="48"/>
      <c r="R1550" s="48"/>
      <c r="S1550" s="48"/>
      <c r="T1550" s="48"/>
      <c r="U1550" s="48"/>
    </row>
    <row r="1551" spans="1:21" s="15" customFormat="1" ht="50.1" customHeight="1" x14ac:dyDescent="0.2">
      <c r="A1551" s="49" t="s">
        <v>855</v>
      </c>
      <c r="B1551" s="49" t="s">
        <v>1568</v>
      </c>
      <c r="C1551" s="49" t="s">
        <v>1088</v>
      </c>
      <c r="D1551" s="49">
        <v>5150046019</v>
      </c>
      <c r="E1551" s="49" t="s">
        <v>1067</v>
      </c>
      <c r="F1551" s="49">
        <v>503</v>
      </c>
      <c r="G1551" s="17">
        <v>42377</v>
      </c>
      <c r="H1551" s="49" t="s">
        <v>431</v>
      </c>
      <c r="I1551" s="49" t="s">
        <v>1089</v>
      </c>
      <c r="J1551" s="85">
        <v>62062001457</v>
      </c>
      <c r="K1551" s="49" t="s">
        <v>38</v>
      </c>
      <c r="L1551" s="18">
        <f t="shared" si="17"/>
        <v>9964.0055999999986</v>
      </c>
      <c r="M1551" s="50">
        <f t="shared" si="18"/>
        <v>498.2</v>
      </c>
      <c r="N1551" s="19"/>
      <c r="O1551" s="48"/>
      <c r="P1551" s="48"/>
      <c r="Q1551" s="48"/>
      <c r="R1551" s="48"/>
      <c r="S1551" s="48"/>
      <c r="T1551" s="48"/>
      <c r="U1551" s="48"/>
    </row>
    <row r="1552" spans="1:21" s="15" customFormat="1" ht="50.1" customHeight="1" x14ac:dyDescent="0.2">
      <c r="A1552" s="49" t="s">
        <v>855</v>
      </c>
      <c r="B1552" s="49" t="s">
        <v>1568</v>
      </c>
      <c r="C1552" s="49" t="s">
        <v>1088</v>
      </c>
      <c r="D1552" s="49">
        <v>5150046020</v>
      </c>
      <c r="E1552" s="49" t="s">
        <v>1067</v>
      </c>
      <c r="F1552" s="49">
        <v>503</v>
      </c>
      <c r="G1552" s="17">
        <v>42377</v>
      </c>
      <c r="H1552" s="49" t="s">
        <v>431</v>
      </c>
      <c r="I1552" s="49" t="s">
        <v>1089</v>
      </c>
      <c r="J1552" s="85">
        <v>62062001456</v>
      </c>
      <c r="K1552" s="49" t="s">
        <v>38</v>
      </c>
      <c r="L1552" s="18">
        <f t="shared" si="17"/>
        <v>9964.0055999999986</v>
      </c>
      <c r="M1552" s="50">
        <f t="shared" si="18"/>
        <v>498.2</v>
      </c>
      <c r="N1552" s="19"/>
      <c r="O1552" s="48"/>
      <c r="P1552" s="48"/>
      <c r="Q1552" s="48"/>
      <c r="R1552" s="48"/>
      <c r="S1552" s="48"/>
      <c r="T1552" s="48"/>
      <c r="U1552" s="48"/>
    </row>
    <row r="1553" spans="1:21" s="15" customFormat="1" ht="50.1" customHeight="1" x14ac:dyDescent="0.2">
      <c r="A1553" s="49" t="s">
        <v>855</v>
      </c>
      <c r="B1553" s="49" t="s">
        <v>1568</v>
      </c>
      <c r="C1553" s="49" t="s">
        <v>1088</v>
      </c>
      <c r="D1553" s="49">
        <v>5150046021</v>
      </c>
      <c r="E1553" s="49" t="s">
        <v>1067</v>
      </c>
      <c r="F1553" s="49">
        <v>503</v>
      </c>
      <c r="G1553" s="17">
        <v>42377</v>
      </c>
      <c r="H1553" s="49" t="s">
        <v>431</v>
      </c>
      <c r="I1553" s="49" t="s">
        <v>1089</v>
      </c>
      <c r="J1553" s="85">
        <v>62062001455</v>
      </c>
      <c r="K1553" s="49" t="s">
        <v>38</v>
      </c>
      <c r="L1553" s="18">
        <f t="shared" si="17"/>
        <v>9964.0055999999986</v>
      </c>
      <c r="M1553" s="50">
        <f t="shared" si="18"/>
        <v>498.2</v>
      </c>
      <c r="N1553" s="19"/>
      <c r="O1553" s="48"/>
      <c r="P1553" s="48"/>
      <c r="Q1553" s="48"/>
      <c r="R1553" s="48"/>
      <c r="S1553" s="48"/>
      <c r="T1553" s="48"/>
      <c r="U1553" s="48"/>
    </row>
    <row r="1554" spans="1:21" s="15" customFormat="1" ht="50.1" customHeight="1" x14ac:dyDescent="0.2">
      <c r="A1554" s="49" t="s">
        <v>855</v>
      </c>
      <c r="B1554" s="49" t="s">
        <v>1568</v>
      </c>
      <c r="C1554" s="49" t="s">
        <v>1088</v>
      </c>
      <c r="D1554" s="49">
        <v>5150046022</v>
      </c>
      <c r="E1554" s="49" t="s">
        <v>1067</v>
      </c>
      <c r="F1554" s="49">
        <v>503</v>
      </c>
      <c r="G1554" s="17">
        <v>42377</v>
      </c>
      <c r="H1554" s="49" t="s">
        <v>431</v>
      </c>
      <c r="I1554" s="49" t="s">
        <v>1089</v>
      </c>
      <c r="J1554" s="85">
        <v>72684395281</v>
      </c>
      <c r="K1554" s="49" t="s">
        <v>38</v>
      </c>
      <c r="L1554" s="18">
        <f t="shared" si="17"/>
        <v>9964.0055999999986</v>
      </c>
      <c r="M1554" s="50">
        <f t="shared" si="18"/>
        <v>498.2</v>
      </c>
      <c r="N1554" s="19"/>
      <c r="O1554" s="48"/>
      <c r="P1554" s="48"/>
      <c r="Q1554" s="48"/>
      <c r="R1554" s="48"/>
      <c r="S1554" s="48"/>
      <c r="T1554" s="48"/>
      <c r="U1554" s="48"/>
    </row>
    <row r="1555" spans="1:21" s="15" customFormat="1" ht="50.1" customHeight="1" x14ac:dyDescent="0.2">
      <c r="A1555" s="49" t="s">
        <v>855</v>
      </c>
      <c r="B1555" s="49" t="s">
        <v>1568</v>
      </c>
      <c r="C1555" s="49" t="s">
        <v>1088</v>
      </c>
      <c r="D1555" s="49">
        <v>5150046023</v>
      </c>
      <c r="E1555" s="49" t="s">
        <v>1067</v>
      </c>
      <c r="F1555" s="49">
        <v>503</v>
      </c>
      <c r="G1555" s="17">
        <v>42377</v>
      </c>
      <c r="H1555" s="49" t="s">
        <v>431</v>
      </c>
      <c r="I1555" s="49" t="s">
        <v>1089</v>
      </c>
      <c r="J1555" s="85">
        <v>112062000100</v>
      </c>
      <c r="K1555" s="49" t="s">
        <v>38</v>
      </c>
      <c r="L1555" s="18">
        <f t="shared" si="17"/>
        <v>9964.0055999999986</v>
      </c>
      <c r="M1555" s="50">
        <f t="shared" si="18"/>
        <v>498.2</v>
      </c>
      <c r="N1555" s="19"/>
      <c r="O1555" s="48"/>
      <c r="P1555" s="48"/>
      <c r="Q1555" s="48"/>
      <c r="R1555" s="48"/>
      <c r="S1555" s="48"/>
      <c r="T1555" s="48"/>
      <c r="U1555" s="48"/>
    </row>
    <row r="1556" spans="1:21" s="15" customFormat="1" ht="50.1" customHeight="1" x14ac:dyDescent="0.2">
      <c r="A1556" s="49" t="s">
        <v>855</v>
      </c>
      <c r="B1556" s="49" t="s">
        <v>1568</v>
      </c>
      <c r="C1556" s="49" t="s">
        <v>1088</v>
      </c>
      <c r="D1556" s="49">
        <v>5150046024</v>
      </c>
      <c r="E1556" s="49" t="s">
        <v>1067</v>
      </c>
      <c r="F1556" s="49">
        <v>503</v>
      </c>
      <c r="G1556" s="17">
        <v>42377</v>
      </c>
      <c r="H1556" s="49" t="s">
        <v>431</v>
      </c>
      <c r="I1556" s="49" t="s">
        <v>1089</v>
      </c>
      <c r="J1556" s="85">
        <v>72684395166</v>
      </c>
      <c r="K1556" s="49" t="s">
        <v>38</v>
      </c>
      <c r="L1556" s="18">
        <f t="shared" si="17"/>
        <v>9964.0055999999986</v>
      </c>
      <c r="M1556" s="50">
        <f t="shared" si="18"/>
        <v>498.2</v>
      </c>
      <c r="N1556" s="19"/>
      <c r="O1556" s="48"/>
      <c r="P1556" s="48"/>
      <c r="Q1556" s="48"/>
      <c r="R1556" s="48"/>
      <c r="S1556" s="48"/>
      <c r="T1556" s="48"/>
      <c r="U1556" s="48"/>
    </row>
    <row r="1557" spans="1:21" s="15" customFormat="1" ht="50.1" customHeight="1" x14ac:dyDescent="0.2">
      <c r="A1557" s="49" t="s">
        <v>855</v>
      </c>
      <c r="B1557" s="49" t="s">
        <v>1568</v>
      </c>
      <c r="C1557" s="49" t="s">
        <v>1088</v>
      </c>
      <c r="D1557" s="49">
        <v>5150046025</v>
      </c>
      <c r="E1557" s="49" t="s">
        <v>1067</v>
      </c>
      <c r="F1557" s="49">
        <v>503</v>
      </c>
      <c r="G1557" s="17">
        <v>42377</v>
      </c>
      <c r="H1557" s="49" t="s">
        <v>431</v>
      </c>
      <c r="I1557" s="49" t="s">
        <v>1089</v>
      </c>
      <c r="J1557" s="85">
        <v>72684395203</v>
      </c>
      <c r="K1557" s="49" t="s">
        <v>38</v>
      </c>
      <c r="L1557" s="18">
        <f t="shared" si="17"/>
        <v>9964.0055999999986</v>
      </c>
      <c r="M1557" s="50">
        <f t="shared" si="18"/>
        <v>498.2</v>
      </c>
      <c r="N1557" s="19"/>
      <c r="O1557" s="48"/>
      <c r="P1557" s="48"/>
      <c r="Q1557" s="48"/>
      <c r="R1557" s="48"/>
      <c r="S1557" s="48"/>
      <c r="T1557" s="48"/>
      <c r="U1557" s="48"/>
    </row>
    <row r="1558" spans="1:21" s="15" customFormat="1" ht="50.1" customHeight="1" x14ac:dyDescent="0.2">
      <c r="A1558" s="49" t="s">
        <v>855</v>
      </c>
      <c r="B1558" s="49" t="s">
        <v>1568</v>
      </c>
      <c r="C1558" s="49" t="s">
        <v>1088</v>
      </c>
      <c r="D1558" s="49">
        <v>5150046026</v>
      </c>
      <c r="E1558" s="49" t="s">
        <v>1067</v>
      </c>
      <c r="F1558" s="49">
        <v>503</v>
      </c>
      <c r="G1558" s="17">
        <v>42377</v>
      </c>
      <c r="H1558" s="49" t="s">
        <v>431</v>
      </c>
      <c r="I1558" s="49" t="s">
        <v>1089</v>
      </c>
      <c r="J1558" s="85">
        <v>72684395200</v>
      </c>
      <c r="K1558" s="49" t="s">
        <v>38</v>
      </c>
      <c r="L1558" s="18">
        <f t="shared" si="17"/>
        <v>9964.0055999999986</v>
      </c>
      <c r="M1558" s="50">
        <f t="shared" si="18"/>
        <v>498.2</v>
      </c>
      <c r="N1558" s="19"/>
      <c r="O1558" s="48"/>
      <c r="P1558" s="48"/>
      <c r="Q1558" s="48"/>
      <c r="R1558" s="48"/>
      <c r="S1558" s="48"/>
      <c r="T1558" s="48"/>
      <c r="U1558" s="48"/>
    </row>
    <row r="1559" spans="1:21" s="15" customFormat="1" ht="50.1" customHeight="1" x14ac:dyDescent="0.2">
      <c r="A1559" s="49" t="s">
        <v>855</v>
      </c>
      <c r="B1559" s="49" t="s">
        <v>1568</v>
      </c>
      <c r="C1559" s="49" t="s">
        <v>1088</v>
      </c>
      <c r="D1559" s="49">
        <v>5150046027</v>
      </c>
      <c r="E1559" s="49" t="s">
        <v>1067</v>
      </c>
      <c r="F1559" s="49">
        <v>503</v>
      </c>
      <c r="G1559" s="17">
        <v>42377</v>
      </c>
      <c r="H1559" s="49" t="s">
        <v>431</v>
      </c>
      <c r="I1559" s="49" t="s">
        <v>1089</v>
      </c>
      <c r="J1559" s="85">
        <v>82062008309</v>
      </c>
      <c r="K1559" s="49" t="s">
        <v>38</v>
      </c>
      <c r="L1559" s="18">
        <f t="shared" si="17"/>
        <v>9964.0055999999986</v>
      </c>
      <c r="M1559" s="50">
        <f t="shared" si="18"/>
        <v>498.2</v>
      </c>
      <c r="N1559" s="19"/>
      <c r="O1559" s="48"/>
      <c r="P1559" s="48"/>
      <c r="Q1559" s="48"/>
      <c r="R1559" s="48"/>
      <c r="S1559" s="48"/>
      <c r="T1559" s="48"/>
      <c r="U1559" s="48"/>
    </row>
    <row r="1560" spans="1:21" s="15" customFormat="1" ht="50.1" customHeight="1" x14ac:dyDescent="0.2">
      <c r="A1560" s="49" t="s">
        <v>855</v>
      </c>
      <c r="B1560" s="49" t="s">
        <v>1568</v>
      </c>
      <c r="C1560" s="49" t="s">
        <v>1088</v>
      </c>
      <c r="D1560" s="49">
        <v>5150046028</v>
      </c>
      <c r="E1560" s="49" t="s">
        <v>1067</v>
      </c>
      <c r="F1560" s="49">
        <v>503</v>
      </c>
      <c r="G1560" s="17">
        <v>42377</v>
      </c>
      <c r="H1560" s="49" t="s">
        <v>431</v>
      </c>
      <c r="I1560" s="49" t="s">
        <v>1089</v>
      </c>
      <c r="J1560" s="85">
        <v>82062008308</v>
      </c>
      <c r="K1560" s="49" t="s">
        <v>38</v>
      </c>
      <c r="L1560" s="18">
        <f t="shared" si="17"/>
        <v>9964.0055999999986</v>
      </c>
      <c r="M1560" s="50">
        <f t="shared" si="18"/>
        <v>498.2</v>
      </c>
      <c r="N1560" s="19"/>
      <c r="O1560" s="48"/>
      <c r="P1560" s="48"/>
      <c r="Q1560" s="48"/>
      <c r="R1560" s="48"/>
      <c r="S1560" s="48"/>
      <c r="T1560" s="48"/>
      <c r="U1560" s="48"/>
    </row>
    <row r="1561" spans="1:21" s="15" customFormat="1" ht="50.1" customHeight="1" x14ac:dyDescent="0.2">
      <c r="A1561" s="49" t="s">
        <v>855</v>
      </c>
      <c r="B1561" s="49" t="s">
        <v>1568</v>
      </c>
      <c r="C1561" s="49" t="s">
        <v>1088</v>
      </c>
      <c r="D1561" s="49">
        <v>5150046029</v>
      </c>
      <c r="E1561" s="49" t="s">
        <v>1067</v>
      </c>
      <c r="F1561" s="49">
        <v>503</v>
      </c>
      <c r="G1561" s="17">
        <v>42377</v>
      </c>
      <c r="H1561" s="49" t="s">
        <v>431</v>
      </c>
      <c r="I1561" s="49" t="s">
        <v>1089</v>
      </c>
      <c r="J1561" s="85">
        <v>112062003207</v>
      </c>
      <c r="K1561" s="49" t="s">
        <v>38</v>
      </c>
      <c r="L1561" s="18">
        <f t="shared" si="17"/>
        <v>9964.0055999999986</v>
      </c>
      <c r="M1561" s="50">
        <f t="shared" si="18"/>
        <v>498.2</v>
      </c>
      <c r="N1561" s="19"/>
      <c r="O1561" s="48"/>
      <c r="P1561" s="48"/>
      <c r="Q1561" s="48"/>
      <c r="R1561" s="48"/>
      <c r="S1561" s="48"/>
      <c r="T1561" s="48"/>
      <c r="U1561" s="48"/>
    </row>
    <row r="1562" spans="1:21" s="15" customFormat="1" ht="50.1" customHeight="1" x14ac:dyDescent="0.2">
      <c r="A1562" s="49" t="s">
        <v>855</v>
      </c>
      <c r="B1562" s="49" t="s">
        <v>1568</v>
      </c>
      <c r="C1562" s="49" t="s">
        <v>1088</v>
      </c>
      <c r="D1562" s="49">
        <v>5150046030</v>
      </c>
      <c r="E1562" s="49" t="s">
        <v>1067</v>
      </c>
      <c r="F1562" s="49">
        <v>503</v>
      </c>
      <c r="G1562" s="17">
        <v>42377</v>
      </c>
      <c r="H1562" s="49" t="s">
        <v>431</v>
      </c>
      <c r="I1562" s="49" t="s">
        <v>1089</v>
      </c>
      <c r="J1562" s="85">
        <v>82062008313</v>
      </c>
      <c r="K1562" s="49" t="s">
        <v>38</v>
      </c>
      <c r="L1562" s="18">
        <f t="shared" si="17"/>
        <v>9964.0055999999986</v>
      </c>
      <c r="M1562" s="50">
        <f t="shared" si="18"/>
        <v>498.2</v>
      </c>
      <c r="N1562" s="19"/>
      <c r="O1562" s="48"/>
      <c r="P1562" s="48"/>
      <c r="Q1562" s="48"/>
      <c r="R1562" s="48"/>
      <c r="S1562" s="48"/>
      <c r="T1562" s="48"/>
      <c r="U1562" s="48"/>
    </row>
    <row r="1563" spans="1:21" s="15" customFormat="1" ht="50.1" customHeight="1" x14ac:dyDescent="0.2">
      <c r="A1563" s="49" t="s">
        <v>855</v>
      </c>
      <c r="B1563" s="49" t="s">
        <v>1568</v>
      </c>
      <c r="C1563" s="49" t="s">
        <v>1088</v>
      </c>
      <c r="D1563" s="49">
        <v>5150046031</v>
      </c>
      <c r="E1563" s="49" t="s">
        <v>1067</v>
      </c>
      <c r="F1563" s="49">
        <v>503</v>
      </c>
      <c r="G1563" s="17">
        <v>42377</v>
      </c>
      <c r="H1563" s="49" t="s">
        <v>431</v>
      </c>
      <c r="I1563" s="49" t="s">
        <v>1089</v>
      </c>
      <c r="J1563" s="85">
        <v>72684395291</v>
      </c>
      <c r="K1563" s="49" t="s">
        <v>38</v>
      </c>
      <c r="L1563" s="18">
        <f t="shared" si="17"/>
        <v>9964.0055999999986</v>
      </c>
      <c r="M1563" s="50">
        <f t="shared" si="18"/>
        <v>498.2</v>
      </c>
      <c r="N1563" s="19"/>
      <c r="O1563" s="48"/>
      <c r="P1563" s="48"/>
      <c r="Q1563" s="48"/>
      <c r="R1563" s="48"/>
      <c r="S1563" s="48"/>
      <c r="T1563" s="48"/>
      <c r="U1563" s="48"/>
    </row>
    <row r="1564" spans="1:21" s="15" customFormat="1" ht="50.1" customHeight="1" x14ac:dyDescent="0.2">
      <c r="A1564" s="49" t="s">
        <v>855</v>
      </c>
      <c r="B1564" s="49" t="s">
        <v>1568</v>
      </c>
      <c r="C1564" s="49" t="s">
        <v>1088</v>
      </c>
      <c r="D1564" s="49">
        <v>5150046032</v>
      </c>
      <c r="E1564" s="49" t="s">
        <v>1067</v>
      </c>
      <c r="F1564" s="49">
        <v>503</v>
      </c>
      <c r="G1564" s="17">
        <v>42377</v>
      </c>
      <c r="H1564" s="49" t="s">
        <v>431</v>
      </c>
      <c r="I1564" s="49" t="s">
        <v>1089</v>
      </c>
      <c r="J1564" s="85">
        <v>72684395178</v>
      </c>
      <c r="K1564" s="49" t="s">
        <v>38</v>
      </c>
      <c r="L1564" s="18">
        <f t="shared" si="17"/>
        <v>9964.0055999999986</v>
      </c>
      <c r="M1564" s="50">
        <f t="shared" si="18"/>
        <v>498.2</v>
      </c>
      <c r="N1564" s="19"/>
      <c r="O1564" s="48"/>
      <c r="P1564" s="48"/>
      <c r="Q1564" s="48"/>
      <c r="R1564" s="48"/>
      <c r="S1564" s="48"/>
      <c r="T1564" s="48"/>
      <c r="U1564" s="48"/>
    </row>
    <row r="1565" spans="1:21" s="15" customFormat="1" ht="50.1" customHeight="1" x14ac:dyDescent="0.2">
      <c r="A1565" s="49" t="s">
        <v>855</v>
      </c>
      <c r="B1565" s="49" t="s">
        <v>1568</v>
      </c>
      <c r="C1565" s="49" t="s">
        <v>1088</v>
      </c>
      <c r="D1565" s="49">
        <v>5150046033</v>
      </c>
      <c r="E1565" s="49" t="s">
        <v>1067</v>
      </c>
      <c r="F1565" s="49">
        <v>503</v>
      </c>
      <c r="G1565" s="17">
        <v>42377</v>
      </c>
      <c r="H1565" s="49" t="s">
        <v>431</v>
      </c>
      <c r="I1565" s="49" t="s">
        <v>1089</v>
      </c>
      <c r="J1565" s="85">
        <v>11206200099</v>
      </c>
      <c r="K1565" s="49" t="s">
        <v>38</v>
      </c>
      <c r="L1565" s="18">
        <f t="shared" si="17"/>
        <v>9964.0055999999986</v>
      </c>
      <c r="M1565" s="50">
        <f t="shared" si="18"/>
        <v>498.2</v>
      </c>
      <c r="N1565" s="19"/>
      <c r="O1565" s="48"/>
      <c r="P1565" s="48"/>
      <c r="Q1565" s="48"/>
      <c r="R1565" s="48"/>
      <c r="S1565" s="48"/>
      <c r="T1565" s="48"/>
      <c r="U1565" s="48"/>
    </row>
    <row r="1566" spans="1:21" s="15" customFormat="1" ht="50.1" customHeight="1" x14ac:dyDescent="0.2">
      <c r="A1566" s="49" t="s">
        <v>855</v>
      </c>
      <c r="B1566" s="49" t="s">
        <v>1568</v>
      </c>
      <c r="C1566" s="49" t="s">
        <v>1088</v>
      </c>
      <c r="D1566" s="49">
        <v>5150046034</v>
      </c>
      <c r="E1566" s="49" t="s">
        <v>1067</v>
      </c>
      <c r="F1566" s="49">
        <v>503</v>
      </c>
      <c r="G1566" s="17">
        <v>42377</v>
      </c>
      <c r="H1566" s="49" t="s">
        <v>431</v>
      </c>
      <c r="I1566" s="49" t="s">
        <v>1089</v>
      </c>
      <c r="J1566" s="85">
        <v>72684395154</v>
      </c>
      <c r="K1566" s="49" t="s">
        <v>38</v>
      </c>
      <c r="L1566" s="18">
        <f t="shared" si="17"/>
        <v>9964.0055999999986</v>
      </c>
      <c r="M1566" s="50">
        <f t="shared" si="18"/>
        <v>498.2</v>
      </c>
      <c r="N1566" s="19"/>
      <c r="O1566" s="48"/>
      <c r="P1566" s="48"/>
      <c r="Q1566" s="48"/>
      <c r="R1566" s="48"/>
      <c r="S1566" s="48"/>
      <c r="T1566" s="48"/>
      <c r="U1566" s="48"/>
    </row>
    <row r="1567" spans="1:21" s="15" customFormat="1" ht="50.1" customHeight="1" x14ac:dyDescent="0.2">
      <c r="A1567" s="49" t="s">
        <v>855</v>
      </c>
      <c r="B1567" s="49" t="s">
        <v>1568</v>
      </c>
      <c r="C1567" s="49" t="s">
        <v>1088</v>
      </c>
      <c r="D1567" s="49">
        <v>5150046035</v>
      </c>
      <c r="E1567" s="49" t="s">
        <v>1067</v>
      </c>
      <c r="F1567" s="49">
        <v>503</v>
      </c>
      <c r="G1567" s="17">
        <v>42377</v>
      </c>
      <c r="H1567" s="49" t="s">
        <v>431</v>
      </c>
      <c r="I1567" s="49" t="s">
        <v>1089</v>
      </c>
      <c r="J1567" s="85">
        <v>82062008318</v>
      </c>
      <c r="K1567" s="49" t="s">
        <v>38</v>
      </c>
      <c r="L1567" s="18">
        <f t="shared" si="17"/>
        <v>9964.0055999999986</v>
      </c>
      <c r="M1567" s="50">
        <f t="shared" si="18"/>
        <v>498.2</v>
      </c>
      <c r="N1567" s="19"/>
      <c r="O1567" s="48"/>
      <c r="P1567" s="48"/>
      <c r="Q1567" s="48"/>
      <c r="R1567" s="48"/>
      <c r="S1567" s="48"/>
      <c r="T1567" s="48"/>
      <c r="U1567" s="48"/>
    </row>
    <row r="1568" spans="1:21" s="15" customFormat="1" ht="23.25" customHeight="1" x14ac:dyDescent="0.2">
      <c r="A1568" s="63"/>
      <c r="B1568" s="63"/>
      <c r="C1568" s="63"/>
      <c r="D1568" s="63"/>
      <c r="E1568" s="63"/>
      <c r="F1568" s="63"/>
      <c r="G1568" s="102"/>
      <c r="H1568" s="63"/>
      <c r="I1568" s="63"/>
      <c r="J1568" s="103"/>
      <c r="K1568" s="141" t="s">
        <v>238</v>
      </c>
      <c r="L1568" s="159">
        <f>SUM(L1548:L1567)</f>
        <v>199280.11200000002</v>
      </c>
      <c r="M1568" s="159">
        <f>SUM(M1548:M1567)</f>
        <v>9964</v>
      </c>
      <c r="N1568" s="19"/>
      <c r="O1568" s="48"/>
      <c r="P1568" s="48"/>
      <c r="Q1568" s="48"/>
      <c r="R1568" s="48"/>
      <c r="S1568" s="48"/>
      <c r="T1568" s="48"/>
      <c r="U1568" s="48"/>
    </row>
    <row r="1569" spans="1:21" s="42" customFormat="1" ht="20.25" customHeight="1" x14ac:dyDescent="0.2">
      <c r="A1569" s="63"/>
      <c r="B1569" s="63"/>
      <c r="C1569" s="63"/>
      <c r="D1569" s="63"/>
      <c r="E1569" s="63"/>
      <c r="F1569" s="63"/>
      <c r="G1569" s="102"/>
      <c r="H1569" s="63"/>
      <c r="I1569" s="63"/>
      <c r="J1569" s="103"/>
      <c r="K1569" s="63"/>
      <c r="L1569" s="104"/>
      <c r="M1569" s="105"/>
      <c r="N1569" s="19"/>
      <c r="O1569" s="65"/>
      <c r="P1569" s="65"/>
      <c r="Q1569" s="65"/>
      <c r="R1569" s="65"/>
      <c r="S1569" s="65"/>
      <c r="T1569" s="65"/>
      <c r="U1569" s="65"/>
    </row>
    <row r="1570" spans="1:21" s="42" customFormat="1" ht="38.25" x14ac:dyDescent="0.2">
      <c r="A1570" s="140" t="s">
        <v>1582</v>
      </c>
      <c r="B1570" s="174"/>
      <c r="C1570" s="175"/>
      <c r="D1570" s="175"/>
      <c r="E1570" s="175"/>
      <c r="F1570" s="175"/>
      <c r="G1570" s="175"/>
      <c r="H1570" s="175"/>
      <c r="I1570" s="175"/>
      <c r="J1570" s="175"/>
      <c r="K1570" s="175"/>
      <c r="L1570" s="175"/>
      <c r="M1570" s="175"/>
      <c r="N1570" s="19"/>
      <c r="O1570" s="65"/>
      <c r="P1570" s="65"/>
      <c r="Q1570" s="65"/>
      <c r="R1570" s="65"/>
      <c r="S1570" s="65"/>
      <c r="T1570" s="65"/>
      <c r="U1570" s="65"/>
    </row>
    <row r="1571" spans="1:21" s="42" customFormat="1" ht="30" customHeight="1" x14ac:dyDescent="0.2">
      <c r="A1571" s="49" t="s">
        <v>855</v>
      </c>
      <c r="B1571" s="49" t="s">
        <v>1583</v>
      </c>
      <c r="C1571" s="49" t="s">
        <v>1584</v>
      </c>
      <c r="D1571" s="49" t="s">
        <v>177</v>
      </c>
      <c r="E1571" s="49" t="s">
        <v>1067</v>
      </c>
      <c r="F1571" s="49" t="s">
        <v>1585</v>
      </c>
      <c r="G1571" s="17">
        <v>42732</v>
      </c>
      <c r="H1571" s="49" t="s">
        <v>24</v>
      </c>
      <c r="I1571" s="49" t="s">
        <v>24</v>
      </c>
      <c r="J1571" s="85" t="s">
        <v>708</v>
      </c>
      <c r="K1571" s="49" t="s">
        <v>709</v>
      </c>
      <c r="L1571" s="18">
        <f t="shared" ref="L1571:L1576" si="19">6033.62*1.16</f>
        <v>6998.9991999999993</v>
      </c>
      <c r="M1571" s="50">
        <v>0</v>
      </c>
      <c r="N1571" s="19"/>
      <c r="O1571" s="65"/>
      <c r="P1571" s="65"/>
      <c r="Q1571" s="65"/>
      <c r="R1571" s="65"/>
      <c r="S1571" s="65"/>
      <c r="T1571" s="65"/>
      <c r="U1571" s="65"/>
    </row>
    <row r="1572" spans="1:21" s="42" customFormat="1" ht="30" customHeight="1" x14ac:dyDescent="0.2">
      <c r="A1572" s="49" t="s">
        <v>855</v>
      </c>
      <c r="B1572" s="49" t="s">
        <v>1583</v>
      </c>
      <c r="C1572" s="49" t="s">
        <v>1584</v>
      </c>
      <c r="D1572" s="49" t="s">
        <v>177</v>
      </c>
      <c r="E1572" s="49" t="s">
        <v>1067</v>
      </c>
      <c r="F1572" s="49" t="s">
        <v>1585</v>
      </c>
      <c r="G1572" s="17">
        <v>42732</v>
      </c>
      <c r="H1572" s="49" t="s">
        <v>24</v>
      </c>
      <c r="I1572" s="49" t="s">
        <v>24</v>
      </c>
      <c r="J1572" s="85" t="s">
        <v>708</v>
      </c>
      <c r="K1572" s="49" t="s">
        <v>709</v>
      </c>
      <c r="L1572" s="18">
        <f t="shared" si="19"/>
        <v>6998.9991999999993</v>
      </c>
      <c r="M1572" s="50">
        <v>0</v>
      </c>
      <c r="N1572" s="19"/>
      <c r="O1572" s="65"/>
      <c r="P1572" s="65"/>
      <c r="Q1572" s="65"/>
      <c r="R1572" s="65"/>
      <c r="S1572" s="65"/>
      <c r="T1572" s="65"/>
      <c r="U1572" s="65"/>
    </row>
    <row r="1573" spans="1:21" s="42" customFormat="1" ht="30" customHeight="1" x14ac:dyDescent="0.2">
      <c r="A1573" s="49" t="s">
        <v>855</v>
      </c>
      <c r="B1573" s="49" t="s">
        <v>1583</v>
      </c>
      <c r="C1573" s="49" t="s">
        <v>1584</v>
      </c>
      <c r="D1573" s="49" t="s">
        <v>177</v>
      </c>
      <c r="E1573" s="49" t="s">
        <v>1067</v>
      </c>
      <c r="F1573" s="49" t="s">
        <v>1585</v>
      </c>
      <c r="G1573" s="17">
        <v>42732</v>
      </c>
      <c r="H1573" s="49" t="s">
        <v>24</v>
      </c>
      <c r="I1573" s="49" t="s">
        <v>24</v>
      </c>
      <c r="J1573" s="85" t="s">
        <v>708</v>
      </c>
      <c r="K1573" s="49" t="s">
        <v>709</v>
      </c>
      <c r="L1573" s="18">
        <f t="shared" si="19"/>
        <v>6998.9991999999993</v>
      </c>
      <c r="M1573" s="50">
        <v>0</v>
      </c>
      <c r="N1573" s="19"/>
      <c r="O1573" s="65"/>
      <c r="P1573" s="65"/>
      <c r="Q1573" s="65"/>
      <c r="R1573" s="65"/>
      <c r="S1573" s="65"/>
      <c r="T1573" s="65"/>
      <c r="U1573" s="65"/>
    </row>
    <row r="1574" spans="1:21" s="42" customFormat="1" ht="30" customHeight="1" x14ac:dyDescent="0.2">
      <c r="A1574" s="49" t="s">
        <v>855</v>
      </c>
      <c r="B1574" s="49" t="s">
        <v>1583</v>
      </c>
      <c r="C1574" s="49" t="s">
        <v>1584</v>
      </c>
      <c r="D1574" s="49" t="s">
        <v>177</v>
      </c>
      <c r="E1574" s="49" t="s">
        <v>1067</v>
      </c>
      <c r="F1574" s="49" t="s">
        <v>1585</v>
      </c>
      <c r="G1574" s="17">
        <v>42732</v>
      </c>
      <c r="H1574" s="49" t="s">
        <v>24</v>
      </c>
      <c r="I1574" s="49" t="s">
        <v>24</v>
      </c>
      <c r="J1574" s="85" t="s">
        <v>708</v>
      </c>
      <c r="K1574" s="49" t="s">
        <v>709</v>
      </c>
      <c r="L1574" s="18">
        <f t="shared" si="19"/>
        <v>6998.9991999999993</v>
      </c>
      <c r="M1574" s="50">
        <v>0</v>
      </c>
      <c r="N1574" s="19"/>
      <c r="O1574" s="65"/>
      <c r="P1574" s="65"/>
      <c r="Q1574" s="65"/>
      <c r="R1574" s="65"/>
      <c r="S1574" s="65"/>
      <c r="T1574" s="65"/>
      <c r="U1574" s="65"/>
    </row>
    <row r="1575" spans="1:21" s="42" customFormat="1" ht="30" customHeight="1" x14ac:dyDescent="0.2">
      <c r="A1575" s="49" t="s">
        <v>855</v>
      </c>
      <c r="B1575" s="49" t="s">
        <v>1583</v>
      </c>
      <c r="C1575" s="49" t="s">
        <v>1584</v>
      </c>
      <c r="D1575" s="49" t="s">
        <v>177</v>
      </c>
      <c r="E1575" s="49" t="s">
        <v>1067</v>
      </c>
      <c r="F1575" s="49" t="s">
        <v>1585</v>
      </c>
      <c r="G1575" s="17">
        <v>42732</v>
      </c>
      <c r="H1575" s="49" t="s">
        <v>24</v>
      </c>
      <c r="I1575" s="49" t="s">
        <v>24</v>
      </c>
      <c r="J1575" s="85" t="s">
        <v>708</v>
      </c>
      <c r="K1575" s="49" t="s">
        <v>709</v>
      </c>
      <c r="L1575" s="18">
        <f t="shared" si="19"/>
        <v>6998.9991999999993</v>
      </c>
      <c r="M1575" s="50">
        <v>0</v>
      </c>
      <c r="N1575" s="19"/>
      <c r="O1575" s="65"/>
      <c r="P1575" s="65"/>
      <c r="Q1575" s="65"/>
      <c r="R1575" s="65"/>
      <c r="S1575" s="65"/>
      <c r="T1575" s="65"/>
      <c r="U1575" s="65"/>
    </row>
    <row r="1576" spans="1:21" s="42" customFormat="1" ht="30" customHeight="1" x14ac:dyDescent="0.2">
      <c r="A1576" s="49" t="s">
        <v>855</v>
      </c>
      <c r="B1576" s="49" t="s">
        <v>1583</v>
      </c>
      <c r="C1576" s="49" t="s">
        <v>1584</v>
      </c>
      <c r="D1576" s="49" t="s">
        <v>177</v>
      </c>
      <c r="E1576" s="49" t="s">
        <v>1067</v>
      </c>
      <c r="F1576" s="49" t="s">
        <v>1585</v>
      </c>
      <c r="G1576" s="17">
        <v>42732</v>
      </c>
      <c r="H1576" s="49" t="s">
        <v>24</v>
      </c>
      <c r="I1576" s="49" t="s">
        <v>24</v>
      </c>
      <c r="J1576" s="85" t="s">
        <v>708</v>
      </c>
      <c r="K1576" s="49" t="s">
        <v>709</v>
      </c>
      <c r="L1576" s="18">
        <f t="shared" si="19"/>
        <v>6998.9991999999993</v>
      </c>
      <c r="M1576" s="50">
        <v>0</v>
      </c>
      <c r="N1576" s="19"/>
      <c r="O1576" s="65"/>
      <c r="P1576" s="65"/>
      <c r="Q1576" s="65"/>
      <c r="R1576" s="65"/>
      <c r="S1576" s="65"/>
      <c r="T1576" s="65"/>
      <c r="U1576" s="65"/>
    </row>
    <row r="1577" spans="1:21" s="42" customFormat="1" ht="30" customHeight="1" x14ac:dyDescent="0.2">
      <c r="A1577" s="49" t="s">
        <v>855</v>
      </c>
      <c r="B1577" s="49" t="s">
        <v>1583</v>
      </c>
      <c r="C1577" s="49" t="s">
        <v>1584</v>
      </c>
      <c r="D1577" s="49" t="s">
        <v>177</v>
      </c>
      <c r="E1577" s="49" t="s">
        <v>1067</v>
      </c>
      <c r="F1577" s="49" t="s">
        <v>1585</v>
      </c>
      <c r="G1577" s="17">
        <v>42732</v>
      </c>
      <c r="H1577" s="49" t="s">
        <v>24</v>
      </c>
      <c r="I1577" s="49" t="s">
        <v>24</v>
      </c>
      <c r="J1577" s="85" t="s">
        <v>708</v>
      </c>
      <c r="K1577" s="49" t="s">
        <v>709</v>
      </c>
      <c r="L1577" s="18">
        <f t="shared" ref="L1577:L1596" si="20">3816.38*1.16</f>
        <v>4427.0007999999998</v>
      </c>
      <c r="M1577" s="50">
        <v>0</v>
      </c>
      <c r="N1577" s="19"/>
      <c r="O1577" s="65"/>
      <c r="P1577" s="65"/>
      <c r="Q1577" s="65"/>
      <c r="R1577" s="65"/>
      <c r="S1577" s="65"/>
      <c r="T1577" s="65"/>
      <c r="U1577" s="65"/>
    </row>
    <row r="1578" spans="1:21" s="42" customFormat="1" ht="30" customHeight="1" x14ac:dyDescent="0.2">
      <c r="A1578" s="49" t="s">
        <v>855</v>
      </c>
      <c r="B1578" s="49" t="s">
        <v>1583</v>
      </c>
      <c r="C1578" s="49" t="s">
        <v>1584</v>
      </c>
      <c r="D1578" s="49" t="s">
        <v>177</v>
      </c>
      <c r="E1578" s="49" t="s">
        <v>1067</v>
      </c>
      <c r="F1578" s="49" t="s">
        <v>1585</v>
      </c>
      <c r="G1578" s="17">
        <v>42732</v>
      </c>
      <c r="H1578" s="49" t="s">
        <v>24</v>
      </c>
      <c r="I1578" s="49" t="s">
        <v>24</v>
      </c>
      <c r="J1578" s="85" t="s">
        <v>708</v>
      </c>
      <c r="K1578" s="49" t="s">
        <v>709</v>
      </c>
      <c r="L1578" s="18">
        <f t="shared" si="20"/>
        <v>4427.0007999999998</v>
      </c>
      <c r="M1578" s="50">
        <v>0</v>
      </c>
      <c r="N1578" s="19"/>
      <c r="O1578" s="65"/>
      <c r="P1578" s="65"/>
      <c r="Q1578" s="65"/>
      <c r="R1578" s="65"/>
      <c r="S1578" s="65"/>
      <c r="T1578" s="65"/>
      <c r="U1578" s="65"/>
    </row>
    <row r="1579" spans="1:21" s="42" customFormat="1" ht="30" customHeight="1" x14ac:dyDescent="0.2">
      <c r="A1579" s="49" t="s">
        <v>855</v>
      </c>
      <c r="B1579" s="49" t="s">
        <v>1583</v>
      </c>
      <c r="C1579" s="49" t="s">
        <v>1584</v>
      </c>
      <c r="D1579" s="49" t="s">
        <v>177</v>
      </c>
      <c r="E1579" s="49" t="s">
        <v>1067</v>
      </c>
      <c r="F1579" s="49" t="s">
        <v>1585</v>
      </c>
      <c r="G1579" s="17">
        <v>42732</v>
      </c>
      <c r="H1579" s="49" t="s">
        <v>24</v>
      </c>
      <c r="I1579" s="49" t="s">
        <v>24</v>
      </c>
      <c r="J1579" s="85" t="s">
        <v>708</v>
      </c>
      <c r="K1579" s="49" t="s">
        <v>709</v>
      </c>
      <c r="L1579" s="18">
        <f t="shared" si="20"/>
        <v>4427.0007999999998</v>
      </c>
      <c r="M1579" s="50">
        <v>0</v>
      </c>
      <c r="N1579" s="19"/>
      <c r="O1579" s="65"/>
      <c r="P1579" s="65"/>
      <c r="Q1579" s="65"/>
      <c r="R1579" s="65"/>
      <c r="S1579" s="65"/>
      <c r="T1579" s="65"/>
      <c r="U1579" s="65"/>
    </row>
    <row r="1580" spans="1:21" s="42" customFormat="1" ht="30" customHeight="1" x14ac:dyDescent="0.2">
      <c r="A1580" s="49" t="s">
        <v>855</v>
      </c>
      <c r="B1580" s="49" t="s">
        <v>1583</v>
      </c>
      <c r="C1580" s="49" t="s">
        <v>1584</v>
      </c>
      <c r="D1580" s="49" t="s">
        <v>177</v>
      </c>
      <c r="E1580" s="49" t="s">
        <v>1067</v>
      </c>
      <c r="F1580" s="49" t="s">
        <v>1585</v>
      </c>
      <c r="G1580" s="17">
        <v>42732</v>
      </c>
      <c r="H1580" s="49" t="s">
        <v>24</v>
      </c>
      <c r="I1580" s="49" t="s">
        <v>24</v>
      </c>
      <c r="J1580" s="85" t="s">
        <v>708</v>
      </c>
      <c r="K1580" s="49" t="s">
        <v>709</v>
      </c>
      <c r="L1580" s="18">
        <f t="shared" si="20"/>
        <v>4427.0007999999998</v>
      </c>
      <c r="M1580" s="50">
        <v>0</v>
      </c>
      <c r="N1580" s="19"/>
      <c r="O1580" s="65"/>
      <c r="P1580" s="65"/>
      <c r="Q1580" s="65"/>
      <c r="R1580" s="65"/>
      <c r="S1580" s="65"/>
      <c r="T1580" s="65"/>
      <c r="U1580" s="65"/>
    </row>
    <row r="1581" spans="1:21" s="42" customFormat="1" ht="30" customHeight="1" x14ac:dyDescent="0.2">
      <c r="A1581" s="49" t="s">
        <v>855</v>
      </c>
      <c r="B1581" s="49" t="s">
        <v>1583</v>
      </c>
      <c r="C1581" s="49" t="s">
        <v>1584</v>
      </c>
      <c r="D1581" s="49" t="s">
        <v>177</v>
      </c>
      <c r="E1581" s="49" t="s">
        <v>1067</v>
      </c>
      <c r="F1581" s="49" t="s">
        <v>1585</v>
      </c>
      <c r="G1581" s="17">
        <v>42732</v>
      </c>
      <c r="H1581" s="49" t="s">
        <v>24</v>
      </c>
      <c r="I1581" s="49" t="s">
        <v>24</v>
      </c>
      <c r="J1581" s="85" t="s">
        <v>708</v>
      </c>
      <c r="K1581" s="49" t="s">
        <v>709</v>
      </c>
      <c r="L1581" s="18">
        <f t="shared" si="20"/>
        <v>4427.0007999999998</v>
      </c>
      <c r="M1581" s="50">
        <v>0</v>
      </c>
      <c r="N1581" s="19"/>
      <c r="O1581" s="65"/>
      <c r="P1581" s="65"/>
      <c r="Q1581" s="65"/>
      <c r="R1581" s="65"/>
      <c r="S1581" s="65"/>
      <c r="T1581" s="65"/>
      <c r="U1581" s="65"/>
    </row>
    <row r="1582" spans="1:21" s="42" customFormat="1" ht="30" customHeight="1" x14ac:dyDescent="0.2">
      <c r="A1582" s="49" t="s">
        <v>855</v>
      </c>
      <c r="B1582" s="49" t="s">
        <v>1583</v>
      </c>
      <c r="C1582" s="49" t="s">
        <v>1584</v>
      </c>
      <c r="D1582" s="49" t="s">
        <v>177</v>
      </c>
      <c r="E1582" s="49" t="s">
        <v>1067</v>
      </c>
      <c r="F1582" s="49" t="s">
        <v>1585</v>
      </c>
      <c r="G1582" s="17">
        <v>42732</v>
      </c>
      <c r="H1582" s="49" t="s">
        <v>24</v>
      </c>
      <c r="I1582" s="49" t="s">
        <v>24</v>
      </c>
      <c r="J1582" s="85" t="s">
        <v>708</v>
      </c>
      <c r="K1582" s="49" t="s">
        <v>709</v>
      </c>
      <c r="L1582" s="18">
        <f t="shared" si="20"/>
        <v>4427.0007999999998</v>
      </c>
      <c r="M1582" s="50">
        <v>0</v>
      </c>
      <c r="N1582" s="19"/>
      <c r="O1582" s="65"/>
      <c r="P1582" s="65"/>
      <c r="Q1582" s="65"/>
      <c r="R1582" s="65"/>
      <c r="S1582" s="65"/>
      <c r="T1582" s="65"/>
      <c r="U1582" s="65"/>
    </row>
    <row r="1583" spans="1:21" s="42" customFormat="1" ht="30" customHeight="1" x14ac:dyDescent="0.2">
      <c r="A1583" s="49" t="s">
        <v>855</v>
      </c>
      <c r="B1583" s="49" t="s">
        <v>1583</v>
      </c>
      <c r="C1583" s="49" t="s">
        <v>1584</v>
      </c>
      <c r="D1583" s="49" t="s">
        <v>177</v>
      </c>
      <c r="E1583" s="49" t="s">
        <v>1067</v>
      </c>
      <c r="F1583" s="49" t="s">
        <v>1585</v>
      </c>
      <c r="G1583" s="17">
        <v>42732</v>
      </c>
      <c r="H1583" s="49" t="s">
        <v>24</v>
      </c>
      <c r="I1583" s="49" t="s">
        <v>24</v>
      </c>
      <c r="J1583" s="85" t="s">
        <v>708</v>
      </c>
      <c r="K1583" s="49" t="s">
        <v>709</v>
      </c>
      <c r="L1583" s="18">
        <f t="shared" si="20"/>
        <v>4427.0007999999998</v>
      </c>
      <c r="M1583" s="50">
        <v>0</v>
      </c>
      <c r="N1583" s="19"/>
      <c r="O1583" s="65"/>
      <c r="P1583" s="65"/>
      <c r="Q1583" s="65"/>
      <c r="R1583" s="65"/>
      <c r="S1583" s="65"/>
      <c r="T1583" s="65"/>
      <c r="U1583" s="65"/>
    </row>
    <row r="1584" spans="1:21" s="42" customFormat="1" ht="30" customHeight="1" x14ac:dyDescent="0.2">
      <c r="A1584" s="49" t="s">
        <v>855</v>
      </c>
      <c r="B1584" s="49" t="s">
        <v>1583</v>
      </c>
      <c r="C1584" s="49" t="s">
        <v>1584</v>
      </c>
      <c r="D1584" s="49" t="s">
        <v>177</v>
      </c>
      <c r="E1584" s="49" t="s">
        <v>1067</v>
      </c>
      <c r="F1584" s="49" t="s">
        <v>1585</v>
      </c>
      <c r="G1584" s="17">
        <v>42732</v>
      </c>
      <c r="H1584" s="49" t="s">
        <v>24</v>
      </c>
      <c r="I1584" s="49" t="s">
        <v>24</v>
      </c>
      <c r="J1584" s="85" t="s">
        <v>708</v>
      </c>
      <c r="K1584" s="49" t="s">
        <v>709</v>
      </c>
      <c r="L1584" s="18">
        <f t="shared" si="20"/>
        <v>4427.0007999999998</v>
      </c>
      <c r="M1584" s="50">
        <v>0</v>
      </c>
      <c r="N1584" s="19"/>
      <c r="O1584" s="65"/>
      <c r="P1584" s="65"/>
      <c r="Q1584" s="65"/>
      <c r="R1584" s="65"/>
      <c r="S1584" s="65"/>
      <c r="T1584" s="65"/>
      <c r="U1584" s="65"/>
    </row>
    <row r="1585" spans="1:21" s="42" customFormat="1" ht="30" customHeight="1" x14ac:dyDescent="0.2">
      <c r="A1585" s="49" t="s">
        <v>855</v>
      </c>
      <c r="B1585" s="49" t="s">
        <v>1583</v>
      </c>
      <c r="C1585" s="49" t="s">
        <v>1584</v>
      </c>
      <c r="D1585" s="49" t="s">
        <v>177</v>
      </c>
      <c r="E1585" s="49" t="s">
        <v>1067</v>
      </c>
      <c r="F1585" s="49" t="s">
        <v>1585</v>
      </c>
      <c r="G1585" s="17">
        <v>42732</v>
      </c>
      <c r="H1585" s="49" t="s">
        <v>24</v>
      </c>
      <c r="I1585" s="49" t="s">
        <v>24</v>
      </c>
      <c r="J1585" s="85" t="s">
        <v>708</v>
      </c>
      <c r="K1585" s="49" t="s">
        <v>709</v>
      </c>
      <c r="L1585" s="18">
        <f t="shared" si="20"/>
        <v>4427.0007999999998</v>
      </c>
      <c r="M1585" s="50">
        <v>0</v>
      </c>
      <c r="N1585" s="19"/>
      <c r="O1585" s="65"/>
      <c r="P1585" s="65"/>
      <c r="Q1585" s="65"/>
      <c r="R1585" s="65"/>
      <c r="S1585" s="65"/>
      <c r="T1585" s="65"/>
      <c r="U1585" s="65"/>
    </row>
    <row r="1586" spans="1:21" s="42" customFormat="1" ht="30" customHeight="1" x14ac:dyDescent="0.2">
      <c r="A1586" s="49" t="s">
        <v>855</v>
      </c>
      <c r="B1586" s="49" t="s">
        <v>1583</v>
      </c>
      <c r="C1586" s="49" t="s">
        <v>1584</v>
      </c>
      <c r="D1586" s="49" t="s">
        <v>177</v>
      </c>
      <c r="E1586" s="49" t="s">
        <v>1067</v>
      </c>
      <c r="F1586" s="49" t="s">
        <v>1585</v>
      </c>
      <c r="G1586" s="17">
        <v>42732</v>
      </c>
      <c r="H1586" s="49" t="s">
        <v>24</v>
      </c>
      <c r="I1586" s="49" t="s">
        <v>24</v>
      </c>
      <c r="J1586" s="85" t="s">
        <v>708</v>
      </c>
      <c r="K1586" s="49" t="s">
        <v>709</v>
      </c>
      <c r="L1586" s="18">
        <f t="shared" si="20"/>
        <v>4427.0007999999998</v>
      </c>
      <c r="M1586" s="50">
        <v>0</v>
      </c>
      <c r="N1586" s="19"/>
      <c r="O1586" s="65"/>
      <c r="P1586" s="65"/>
      <c r="Q1586" s="65"/>
      <c r="R1586" s="65"/>
      <c r="S1586" s="65"/>
      <c r="T1586" s="65"/>
      <c r="U1586" s="65"/>
    </row>
    <row r="1587" spans="1:21" s="42" customFormat="1" ht="30" customHeight="1" x14ac:dyDescent="0.2">
      <c r="A1587" s="49" t="s">
        <v>855</v>
      </c>
      <c r="B1587" s="49" t="s">
        <v>1583</v>
      </c>
      <c r="C1587" s="49" t="s">
        <v>1584</v>
      </c>
      <c r="D1587" s="49" t="s">
        <v>177</v>
      </c>
      <c r="E1587" s="49" t="s">
        <v>1067</v>
      </c>
      <c r="F1587" s="49" t="s">
        <v>1585</v>
      </c>
      <c r="G1587" s="17">
        <v>42732</v>
      </c>
      <c r="H1587" s="49" t="s">
        <v>24</v>
      </c>
      <c r="I1587" s="49" t="s">
        <v>24</v>
      </c>
      <c r="J1587" s="85" t="s">
        <v>708</v>
      </c>
      <c r="K1587" s="49" t="s">
        <v>709</v>
      </c>
      <c r="L1587" s="18">
        <f t="shared" si="20"/>
        <v>4427.0007999999998</v>
      </c>
      <c r="M1587" s="50">
        <v>0</v>
      </c>
      <c r="N1587" s="19"/>
      <c r="O1587" s="65"/>
      <c r="P1587" s="65"/>
      <c r="Q1587" s="65"/>
      <c r="R1587" s="65"/>
      <c r="S1587" s="65"/>
      <c r="T1587" s="65"/>
      <c r="U1587" s="65"/>
    </row>
    <row r="1588" spans="1:21" s="42" customFormat="1" ht="30" customHeight="1" x14ac:dyDescent="0.2">
      <c r="A1588" s="49" t="s">
        <v>855</v>
      </c>
      <c r="B1588" s="49" t="s">
        <v>1583</v>
      </c>
      <c r="C1588" s="49" t="s">
        <v>1584</v>
      </c>
      <c r="D1588" s="49" t="s">
        <v>177</v>
      </c>
      <c r="E1588" s="49" t="s">
        <v>1067</v>
      </c>
      <c r="F1588" s="49" t="s">
        <v>1585</v>
      </c>
      <c r="G1588" s="17">
        <v>42732</v>
      </c>
      <c r="H1588" s="49" t="s">
        <v>24</v>
      </c>
      <c r="I1588" s="49" t="s">
        <v>24</v>
      </c>
      <c r="J1588" s="85" t="s">
        <v>708</v>
      </c>
      <c r="K1588" s="49" t="s">
        <v>709</v>
      </c>
      <c r="L1588" s="18">
        <f t="shared" si="20"/>
        <v>4427.0007999999998</v>
      </c>
      <c r="M1588" s="50">
        <v>0</v>
      </c>
      <c r="N1588" s="19"/>
      <c r="O1588" s="65"/>
      <c r="P1588" s="65"/>
      <c r="Q1588" s="65"/>
      <c r="R1588" s="65"/>
      <c r="S1588" s="65"/>
      <c r="T1588" s="65"/>
      <c r="U1588" s="65"/>
    </row>
    <row r="1589" spans="1:21" s="42" customFormat="1" ht="30" customHeight="1" x14ac:dyDescent="0.2">
      <c r="A1589" s="49" t="s">
        <v>855</v>
      </c>
      <c r="B1589" s="49" t="s">
        <v>1583</v>
      </c>
      <c r="C1589" s="49" t="s">
        <v>1584</v>
      </c>
      <c r="D1589" s="49" t="s">
        <v>177</v>
      </c>
      <c r="E1589" s="49" t="s">
        <v>1067</v>
      </c>
      <c r="F1589" s="49" t="s">
        <v>1585</v>
      </c>
      <c r="G1589" s="17">
        <v>42732</v>
      </c>
      <c r="H1589" s="49" t="s">
        <v>24</v>
      </c>
      <c r="I1589" s="49" t="s">
        <v>24</v>
      </c>
      <c r="J1589" s="85" t="s">
        <v>708</v>
      </c>
      <c r="K1589" s="49" t="s">
        <v>709</v>
      </c>
      <c r="L1589" s="18">
        <f t="shared" si="20"/>
        <v>4427.0007999999998</v>
      </c>
      <c r="M1589" s="50">
        <v>0</v>
      </c>
      <c r="N1589" s="19"/>
      <c r="O1589" s="65"/>
      <c r="P1589" s="65"/>
      <c r="Q1589" s="65"/>
      <c r="R1589" s="65"/>
      <c r="S1589" s="65"/>
      <c r="T1589" s="65"/>
      <c r="U1589" s="65"/>
    </row>
    <row r="1590" spans="1:21" s="42" customFormat="1" ht="30" customHeight="1" x14ac:dyDescent="0.2">
      <c r="A1590" s="49" t="s">
        <v>855</v>
      </c>
      <c r="B1590" s="49" t="s">
        <v>1583</v>
      </c>
      <c r="C1590" s="49" t="s">
        <v>1584</v>
      </c>
      <c r="D1590" s="49" t="s">
        <v>177</v>
      </c>
      <c r="E1590" s="49" t="s">
        <v>1067</v>
      </c>
      <c r="F1590" s="49" t="s">
        <v>1585</v>
      </c>
      <c r="G1590" s="17">
        <v>42732</v>
      </c>
      <c r="H1590" s="49" t="s">
        <v>24</v>
      </c>
      <c r="I1590" s="49" t="s">
        <v>24</v>
      </c>
      <c r="J1590" s="85" t="s">
        <v>708</v>
      </c>
      <c r="K1590" s="49" t="s">
        <v>709</v>
      </c>
      <c r="L1590" s="18">
        <f t="shared" si="20"/>
        <v>4427.0007999999998</v>
      </c>
      <c r="M1590" s="50">
        <v>0</v>
      </c>
      <c r="N1590" s="19"/>
      <c r="O1590" s="65"/>
      <c r="P1590" s="65"/>
      <c r="Q1590" s="65"/>
      <c r="R1590" s="65"/>
      <c r="S1590" s="65"/>
      <c r="T1590" s="65"/>
      <c r="U1590" s="65"/>
    </row>
    <row r="1591" spans="1:21" s="42" customFormat="1" ht="30" customHeight="1" x14ac:dyDescent="0.2">
      <c r="A1591" s="49" t="s">
        <v>855</v>
      </c>
      <c r="B1591" s="49" t="s">
        <v>1583</v>
      </c>
      <c r="C1591" s="49" t="s">
        <v>1584</v>
      </c>
      <c r="D1591" s="49" t="s">
        <v>177</v>
      </c>
      <c r="E1591" s="49" t="s">
        <v>1067</v>
      </c>
      <c r="F1591" s="49" t="s">
        <v>1585</v>
      </c>
      <c r="G1591" s="17">
        <v>42732</v>
      </c>
      <c r="H1591" s="49" t="s">
        <v>24</v>
      </c>
      <c r="I1591" s="49" t="s">
        <v>24</v>
      </c>
      <c r="J1591" s="85" t="s">
        <v>708</v>
      </c>
      <c r="K1591" s="49" t="s">
        <v>709</v>
      </c>
      <c r="L1591" s="18">
        <f t="shared" si="20"/>
        <v>4427.0007999999998</v>
      </c>
      <c r="M1591" s="50">
        <v>0</v>
      </c>
      <c r="N1591" s="19"/>
      <c r="O1591" s="65"/>
      <c r="P1591" s="65"/>
      <c r="Q1591" s="65"/>
      <c r="R1591" s="65"/>
      <c r="S1591" s="65"/>
      <c r="T1591" s="65"/>
      <c r="U1591" s="65"/>
    </row>
    <row r="1592" spans="1:21" s="42" customFormat="1" ht="30" customHeight="1" x14ac:dyDescent="0.2">
      <c r="A1592" s="49" t="s">
        <v>855</v>
      </c>
      <c r="B1592" s="49" t="s">
        <v>1583</v>
      </c>
      <c r="C1592" s="49" t="s">
        <v>1584</v>
      </c>
      <c r="D1592" s="49" t="s">
        <v>177</v>
      </c>
      <c r="E1592" s="49" t="s">
        <v>1067</v>
      </c>
      <c r="F1592" s="49" t="s">
        <v>1585</v>
      </c>
      <c r="G1592" s="17">
        <v>42732</v>
      </c>
      <c r="H1592" s="49" t="s">
        <v>24</v>
      </c>
      <c r="I1592" s="49" t="s">
        <v>24</v>
      </c>
      <c r="J1592" s="85" t="s">
        <v>708</v>
      </c>
      <c r="K1592" s="49" t="s">
        <v>709</v>
      </c>
      <c r="L1592" s="18">
        <f t="shared" si="20"/>
        <v>4427.0007999999998</v>
      </c>
      <c r="M1592" s="50">
        <v>0</v>
      </c>
      <c r="N1592" s="19"/>
      <c r="O1592" s="65"/>
      <c r="P1592" s="65"/>
      <c r="Q1592" s="65"/>
      <c r="R1592" s="65"/>
      <c r="S1592" s="65"/>
      <c r="T1592" s="65"/>
      <c r="U1592" s="65"/>
    </row>
    <row r="1593" spans="1:21" s="42" customFormat="1" ht="30" customHeight="1" x14ac:dyDescent="0.2">
      <c r="A1593" s="49" t="s">
        <v>855</v>
      </c>
      <c r="B1593" s="49" t="s">
        <v>1583</v>
      </c>
      <c r="C1593" s="49" t="s">
        <v>1584</v>
      </c>
      <c r="D1593" s="49" t="s">
        <v>177</v>
      </c>
      <c r="E1593" s="49" t="s">
        <v>1067</v>
      </c>
      <c r="F1593" s="49" t="s">
        <v>1585</v>
      </c>
      <c r="G1593" s="17">
        <v>42732</v>
      </c>
      <c r="H1593" s="49" t="s">
        <v>24</v>
      </c>
      <c r="I1593" s="49" t="s">
        <v>24</v>
      </c>
      <c r="J1593" s="85" t="s">
        <v>708</v>
      </c>
      <c r="K1593" s="49" t="s">
        <v>709</v>
      </c>
      <c r="L1593" s="18">
        <f t="shared" si="20"/>
        <v>4427.0007999999998</v>
      </c>
      <c r="M1593" s="50">
        <v>0</v>
      </c>
      <c r="N1593" s="19"/>
      <c r="O1593" s="65"/>
      <c r="P1593" s="65"/>
      <c r="Q1593" s="65"/>
      <c r="R1593" s="65"/>
      <c r="S1593" s="65"/>
      <c r="T1593" s="65"/>
      <c r="U1593" s="65"/>
    </row>
    <row r="1594" spans="1:21" s="42" customFormat="1" ht="30" customHeight="1" x14ac:dyDescent="0.2">
      <c r="A1594" s="49" t="s">
        <v>855</v>
      </c>
      <c r="B1594" s="49" t="s">
        <v>1583</v>
      </c>
      <c r="C1594" s="49" t="s">
        <v>1584</v>
      </c>
      <c r="D1594" s="49" t="s">
        <v>177</v>
      </c>
      <c r="E1594" s="49" t="s">
        <v>1067</v>
      </c>
      <c r="F1594" s="49" t="s">
        <v>1585</v>
      </c>
      <c r="G1594" s="17">
        <v>42732</v>
      </c>
      <c r="H1594" s="49" t="s">
        <v>24</v>
      </c>
      <c r="I1594" s="49" t="s">
        <v>24</v>
      </c>
      <c r="J1594" s="85" t="s">
        <v>708</v>
      </c>
      <c r="K1594" s="49" t="s">
        <v>709</v>
      </c>
      <c r="L1594" s="18">
        <f t="shared" si="20"/>
        <v>4427.0007999999998</v>
      </c>
      <c r="M1594" s="50">
        <v>0</v>
      </c>
      <c r="N1594" s="19"/>
      <c r="O1594" s="65"/>
      <c r="P1594" s="65"/>
      <c r="Q1594" s="65"/>
      <c r="R1594" s="65"/>
      <c r="S1594" s="65"/>
      <c r="T1594" s="65"/>
      <c r="U1594" s="65"/>
    </row>
    <row r="1595" spans="1:21" s="42" customFormat="1" ht="30" customHeight="1" x14ac:dyDescent="0.2">
      <c r="A1595" s="49" t="s">
        <v>855</v>
      </c>
      <c r="B1595" s="49" t="s">
        <v>1583</v>
      </c>
      <c r="C1595" s="49" t="s">
        <v>1584</v>
      </c>
      <c r="D1595" s="49" t="s">
        <v>177</v>
      </c>
      <c r="E1595" s="49" t="s">
        <v>1067</v>
      </c>
      <c r="F1595" s="49" t="s">
        <v>1585</v>
      </c>
      <c r="G1595" s="17">
        <v>42732</v>
      </c>
      <c r="H1595" s="49" t="s">
        <v>24</v>
      </c>
      <c r="I1595" s="49" t="s">
        <v>24</v>
      </c>
      <c r="J1595" s="85" t="s">
        <v>708</v>
      </c>
      <c r="K1595" s="49" t="s">
        <v>709</v>
      </c>
      <c r="L1595" s="18">
        <f t="shared" si="20"/>
        <v>4427.0007999999998</v>
      </c>
      <c r="M1595" s="50">
        <v>0</v>
      </c>
      <c r="N1595" s="19"/>
      <c r="O1595" s="65"/>
      <c r="P1595" s="65"/>
      <c r="Q1595" s="65"/>
      <c r="R1595" s="65"/>
      <c r="S1595" s="65"/>
      <c r="T1595" s="65"/>
      <c r="U1595" s="65"/>
    </row>
    <row r="1596" spans="1:21" s="42" customFormat="1" ht="30" customHeight="1" x14ac:dyDescent="0.2">
      <c r="A1596" s="49" t="s">
        <v>855</v>
      </c>
      <c r="B1596" s="49" t="s">
        <v>1583</v>
      </c>
      <c r="C1596" s="49" t="s">
        <v>1584</v>
      </c>
      <c r="D1596" s="49" t="s">
        <v>177</v>
      </c>
      <c r="E1596" s="49" t="s">
        <v>1067</v>
      </c>
      <c r="F1596" s="49" t="s">
        <v>1585</v>
      </c>
      <c r="G1596" s="17">
        <v>42732</v>
      </c>
      <c r="H1596" s="49" t="s">
        <v>24</v>
      </c>
      <c r="I1596" s="49" t="s">
        <v>24</v>
      </c>
      <c r="J1596" s="85" t="s">
        <v>708</v>
      </c>
      <c r="K1596" s="49" t="s">
        <v>709</v>
      </c>
      <c r="L1596" s="18">
        <f t="shared" si="20"/>
        <v>4427.0007999999998</v>
      </c>
      <c r="M1596" s="50">
        <v>0</v>
      </c>
      <c r="N1596" s="19"/>
      <c r="O1596" s="65"/>
      <c r="P1596" s="65"/>
      <c r="Q1596" s="65"/>
      <c r="R1596" s="65"/>
      <c r="S1596" s="65"/>
      <c r="T1596" s="65"/>
      <c r="U1596" s="65"/>
    </row>
    <row r="1597" spans="1:21" s="42" customFormat="1" ht="30" customHeight="1" x14ac:dyDescent="0.2">
      <c r="A1597" s="49" t="s">
        <v>855</v>
      </c>
      <c r="B1597" s="49" t="s">
        <v>1583</v>
      </c>
      <c r="C1597" s="49" t="s">
        <v>1584</v>
      </c>
      <c r="D1597" s="49" t="s">
        <v>177</v>
      </c>
      <c r="E1597" s="49" t="s">
        <v>1067</v>
      </c>
      <c r="F1597" s="49" t="s">
        <v>1585</v>
      </c>
      <c r="G1597" s="17">
        <v>42732</v>
      </c>
      <c r="H1597" s="49" t="s">
        <v>24</v>
      </c>
      <c r="I1597" s="49" t="s">
        <v>24</v>
      </c>
      <c r="J1597" s="85" t="s">
        <v>708</v>
      </c>
      <c r="K1597" s="49" t="s">
        <v>709</v>
      </c>
      <c r="L1597" s="18">
        <f>3386.21*1.16</f>
        <v>3928.0035999999996</v>
      </c>
      <c r="M1597" s="50">
        <v>0</v>
      </c>
      <c r="N1597" s="19"/>
      <c r="O1597" s="65"/>
      <c r="P1597" s="65"/>
      <c r="Q1597" s="65"/>
      <c r="R1597" s="65"/>
      <c r="S1597" s="65"/>
      <c r="T1597" s="65"/>
      <c r="U1597" s="65"/>
    </row>
    <row r="1598" spans="1:21" s="42" customFormat="1" ht="30" customHeight="1" x14ac:dyDescent="0.2">
      <c r="A1598" s="49" t="s">
        <v>855</v>
      </c>
      <c r="B1598" s="49" t="s">
        <v>1583</v>
      </c>
      <c r="C1598" s="49" t="s">
        <v>1584</v>
      </c>
      <c r="D1598" s="49" t="s">
        <v>177</v>
      </c>
      <c r="E1598" s="49" t="s">
        <v>1067</v>
      </c>
      <c r="F1598" s="49" t="s">
        <v>1585</v>
      </c>
      <c r="G1598" s="17">
        <v>42732</v>
      </c>
      <c r="H1598" s="49" t="s">
        <v>24</v>
      </c>
      <c r="I1598" s="49" t="s">
        <v>24</v>
      </c>
      <c r="J1598" s="85" t="s">
        <v>708</v>
      </c>
      <c r="K1598" s="49" t="s">
        <v>709</v>
      </c>
      <c r="L1598" s="18">
        <f t="shared" ref="L1598:L1640" si="21">3386.21*1.16</f>
        <v>3928.0035999999996</v>
      </c>
      <c r="M1598" s="50">
        <v>0</v>
      </c>
      <c r="N1598" s="19"/>
      <c r="O1598" s="65"/>
      <c r="P1598" s="65"/>
      <c r="Q1598" s="65"/>
      <c r="R1598" s="65"/>
      <c r="S1598" s="65"/>
      <c r="T1598" s="65"/>
      <c r="U1598" s="65"/>
    </row>
    <row r="1599" spans="1:21" s="42" customFormat="1" ht="30" customHeight="1" x14ac:dyDescent="0.2">
      <c r="A1599" s="49" t="s">
        <v>855</v>
      </c>
      <c r="B1599" s="49" t="s">
        <v>1583</v>
      </c>
      <c r="C1599" s="49" t="s">
        <v>1584</v>
      </c>
      <c r="D1599" s="49" t="s">
        <v>177</v>
      </c>
      <c r="E1599" s="49" t="s">
        <v>1067</v>
      </c>
      <c r="F1599" s="49" t="s">
        <v>1585</v>
      </c>
      <c r="G1599" s="17">
        <v>42732</v>
      </c>
      <c r="H1599" s="49" t="s">
        <v>24</v>
      </c>
      <c r="I1599" s="49" t="s">
        <v>24</v>
      </c>
      <c r="J1599" s="85" t="s">
        <v>708</v>
      </c>
      <c r="K1599" s="49" t="s">
        <v>709</v>
      </c>
      <c r="L1599" s="18">
        <f t="shared" si="21"/>
        <v>3928.0035999999996</v>
      </c>
      <c r="M1599" s="50">
        <v>0</v>
      </c>
      <c r="N1599" s="19"/>
      <c r="O1599" s="65"/>
      <c r="P1599" s="65"/>
      <c r="Q1599" s="65"/>
      <c r="R1599" s="65"/>
      <c r="S1599" s="65"/>
      <c r="T1599" s="65"/>
      <c r="U1599" s="65"/>
    </row>
    <row r="1600" spans="1:21" s="42" customFormat="1" ht="30" customHeight="1" x14ac:dyDescent="0.2">
      <c r="A1600" s="49" t="s">
        <v>855</v>
      </c>
      <c r="B1600" s="49" t="s">
        <v>1583</v>
      </c>
      <c r="C1600" s="49" t="s">
        <v>1584</v>
      </c>
      <c r="D1600" s="49" t="s">
        <v>177</v>
      </c>
      <c r="E1600" s="49" t="s">
        <v>1067</v>
      </c>
      <c r="F1600" s="49" t="s">
        <v>1585</v>
      </c>
      <c r="G1600" s="17">
        <v>42732</v>
      </c>
      <c r="H1600" s="49" t="s">
        <v>24</v>
      </c>
      <c r="I1600" s="49" t="s">
        <v>24</v>
      </c>
      <c r="J1600" s="85" t="s">
        <v>708</v>
      </c>
      <c r="K1600" s="49" t="s">
        <v>709</v>
      </c>
      <c r="L1600" s="18">
        <f t="shared" si="21"/>
        <v>3928.0035999999996</v>
      </c>
      <c r="M1600" s="50">
        <v>0</v>
      </c>
      <c r="N1600" s="19"/>
      <c r="O1600" s="65"/>
      <c r="P1600" s="65"/>
      <c r="Q1600" s="65"/>
      <c r="R1600" s="65"/>
      <c r="S1600" s="65"/>
      <c r="T1600" s="65"/>
      <c r="U1600" s="65"/>
    </row>
    <row r="1601" spans="1:21" s="42" customFormat="1" ht="30" customHeight="1" x14ac:dyDescent="0.2">
      <c r="A1601" s="49" t="s">
        <v>855</v>
      </c>
      <c r="B1601" s="49" t="s">
        <v>1583</v>
      </c>
      <c r="C1601" s="49" t="s">
        <v>1584</v>
      </c>
      <c r="D1601" s="49" t="s">
        <v>177</v>
      </c>
      <c r="E1601" s="49" t="s">
        <v>1067</v>
      </c>
      <c r="F1601" s="49" t="s">
        <v>1585</v>
      </c>
      <c r="G1601" s="17">
        <v>42732</v>
      </c>
      <c r="H1601" s="49" t="s">
        <v>24</v>
      </c>
      <c r="I1601" s="49" t="s">
        <v>24</v>
      </c>
      <c r="J1601" s="85" t="s">
        <v>708</v>
      </c>
      <c r="K1601" s="49" t="s">
        <v>709</v>
      </c>
      <c r="L1601" s="18">
        <f t="shared" si="21"/>
        <v>3928.0035999999996</v>
      </c>
      <c r="M1601" s="50">
        <v>0</v>
      </c>
      <c r="N1601" s="19"/>
      <c r="O1601" s="65"/>
      <c r="P1601" s="65"/>
      <c r="Q1601" s="65"/>
      <c r="R1601" s="65"/>
      <c r="S1601" s="65"/>
      <c r="T1601" s="65"/>
      <c r="U1601" s="65"/>
    </row>
    <row r="1602" spans="1:21" s="42" customFormat="1" ht="30" customHeight="1" x14ac:dyDescent="0.2">
      <c r="A1602" s="49" t="s">
        <v>855</v>
      </c>
      <c r="B1602" s="49" t="s">
        <v>1583</v>
      </c>
      <c r="C1602" s="49" t="s">
        <v>1584</v>
      </c>
      <c r="D1602" s="49" t="s">
        <v>177</v>
      </c>
      <c r="E1602" s="49" t="s">
        <v>1067</v>
      </c>
      <c r="F1602" s="49" t="s">
        <v>1585</v>
      </c>
      <c r="G1602" s="17">
        <v>42732</v>
      </c>
      <c r="H1602" s="49" t="s">
        <v>24</v>
      </c>
      <c r="I1602" s="49" t="s">
        <v>24</v>
      </c>
      <c r="J1602" s="85" t="s">
        <v>708</v>
      </c>
      <c r="K1602" s="49" t="s">
        <v>709</v>
      </c>
      <c r="L1602" s="18">
        <f t="shared" si="21"/>
        <v>3928.0035999999996</v>
      </c>
      <c r="M1602" s="50">
        <v>0</v>
      </c>
      <c r="N1602" s="19"/>
      <c r="O1602" s="65"/>
      <c r="P1602" s="65"/>
      <c r="Q1602" s="65"/>
      <c r="R1602" s="65"/>
      <c r="S1602" s="65"/>
      <c r="T1602" s="65"/>
      <c r="U1602" s="65"/>
    </row>
    <row r="1603" spans="1:21" s="42" customFormat="1" ht="30" customHeight="1" x14ac:dyDescent="0.2">
      <c r="A1603" s="49" t="s">
        <v>855</v>
      </c>
      <c r="B1603" s="49" t="s">
        <v>1583</v>
      </c>
      <c r="C1603" s="49" t="s">
        <v>1584</v>
      </c>
      <c r="D1603" s="49" t="s">
        <v>177</v>
      </c>
      <c r="E1603" s="49" t="s">
        <v>1067</v>
      </c>
      <c r="F1603" s="49" t="s">
        <v>1585</v>
      </c>
      <c r="G1603" s="17">
        <v>42732</v>
      </c>
      <c r="H1603" s="49" t="s">
        <v>24</v>
      </c>
      <c r="I1603" s="49" t="s">
        <v>24</v>
      </c>
      <c r="J1603" s="85" t="s">
        <v>708</v>
      </c>
      <c r="K1603" s="49" t="s">
        <v>709</v>
      </c>
      <c r="L1603" s="18">
        <f t="shared" si="21"/>
        <v>3928.0035999999996</v>
      </c>
      <c r="M1603" s="50">
        <v>0</v>
      </c>
      <c r="N1603" s="19"/>
      <c r="O1603" s="65"/>
      <c r="P1603" s="65"/>
      <c r="Q1603" s="65"/>
      <c r="R1603" s="65"/>
      <c r="S1603" s="65"/>
      <c r="T1603" s="65"/>
      <c r="U1603" s="65"/>
    </row>
    <row r="1604" spans="1:21" s="42" customFormat="1" ht="30" customHeight="1" x14ac:dyDescent="0.2">
      <c r="A1604" s="49" t="s">
        <v>855</v>
      </c>
      <c r="B1604" s="49" t="s">
        <v>1583</v>
      </c>
      <c r="C1604" s="49" t="s">
        <v>1584</v>
      </c>
      <c r="D1604" s="49" t="s">
        <v>177</v>
      </c>
      <c r="E1604" s="49" t="s">
        <v>1067</v>
      </c>
      <c r="F1604" s="49" t="s">
        <v>1585</v>
      </c>
      <c r="G1604" s="17">
        <v>42732</v>
      </c>
      <c r="H1604" s="49" t="s">
        <v>24</v>
      </c>
      <c r="I1604" s="49" t="s">
        <v>24</v>
      </c>
      <c r="J1604" s="85" t="s">
        <v>708</v>
      </c>
      <c r="K1604" s="49" t="s">
        <v>709</v>
      </c>
      <c r="L1604" s="18">
        <f t="shared" si="21"/>
        <v>3928.0035999999996</v>
      </c>
      <c r="M1604" s="50">
        <v>0</v>
      </c>
      <c r="N1604" s="19"/>
      <c r="O1604" s="65"/>
      <c r="P1604" s="65"/>
      <c r="Q1604" s="65"/>
      <c r="R1604" s="65"/>
      <c r="S1604" s="65"/>
      <c r="T1604" s="65"/>
      <c r="U1604" s="65"/>
    </row>
    <row r="1605" spans="1:21" s="42" customFormat="1" ht="30" customHeight="1" x14ac:dyDescent="0.2">
      <c r="A1605" s="49" t="s">
        <v>855</v>
      </c>
      <c r="B1605" s="49" t="s">
        <v>1583</v>
      </c>
      <c r="C1605" s="49" t="s">
        <v>1584</v>
      </c>
      <c r="D1605" s="49" t="s">
        <v>177</v>
      </c>
      <c r="E1605" s="49" t="s">
        <v>1067</v>
      </c>
      <c r="F1605" s="49" t="s">
        <v>1585</v>
      </c>
      <c r="G1605" s="17">
        <v>42732</v>
      </c>
      <c r="H1605" s="49" t="s">
        <v>24</v>
      </c>
      <c r="I1605" s="49" t="s">
        <v>24</v>
      </c>
      <c r="J1605" s="85" t="s">
        <v>708</v>
      </c>
      <c r="K1605" s="49" t="s">
        <v>709</v>
      </c>
      <c r="L1605" s="18">
        <f t="shared" si="21"/>
        <v>3928.0035999999996</v>
      </c>
      <c r="M1605" s="50">
        <v>0</v>
      </c>
      <c r="N1605" s="19"/>
      <c r="O1605" s="65"/>
      <c r="P1605" s="65"/>
      <c r="Q1605" s="65"/>
      <c r="R1605" s="65"/>
      <c r="S1605" s="65"/>
      <c r="T1605" s="65"/>
      <c r="U1605" s="65"/>
    </row>
    <row r="1606" spans="1:21" s="42" customFormat="1" ht="30" customHeight="1" x14ac:dyDescent="0.2">
      <c r="A1606" s="49" t="s">
        <v>855</v>
      </c>
      <c r="B1606" s="49" t="s">
        <v>1583</v>
      </c>
      <c r="C1606" s="49" t="s">
        <v>1584</v>
      </c>
      <c r="D1606" s="49" t="s">
        <v>177</v>
      </c>
      <c r="E1606" s="49" t="s">
        <v>1067</v>
      </c>
      <c r="F1606" s="49" t="s">
        <v>1585</v>
      </c>
      <c r="G1606" s="17">
        <v>42732</v>
      </c>
      <c r="H1606" s="49" t="s">
        <v>24</v>
      </c>
      <c r="I1606" s="49" t="s">
        <v>24</v>
      </c>
      <c r="J1606" s="85" t="s">
        <v>708</v>
      </c>
      <c r="K1606" s="49" t="s">
        <v>709</v>
      </c>
      <c r="L1606" s="18">
        <f t="shared" si="21"/>
        <v>3928.0035999999996</v>
      </c>
      <c r="M1606" s="50">
        <v>0</v>
      </c>
      <c r="N1606" s="19"/>
      <c r="O1606" s="65"/>
      <c r="P1606" s="65"/>
      <c r="Q1606" s="65"/>
      <c r="R1606" s="65"/>
      <c r="S1606" s="65"/>
      <c r="T1606" s="65"/>
      <c r="U1606" s="65"/>
    </row>
    <row r="1607" spans="1:21" s="42" customFormat="1" ht="30" customHeight="1" x14ac:dyDescent="0.2">
      <c r="A1607" s="49" t="s">
        <v>855</v>
      </c>
      <c r="B1607" s="49" t="s">
        <v>1583</v>
      </c>
      <c r="C1607" s="49" t="s">
        <v>1584</v>
      </c>
      <c r="D1607" s="49" t="s">
        <v>177</v>
      </c>
      <c r="E1607" s="49" t="s">
        <v>1067</v>
      </c>
      <c r="F1607" s="49" t="s">
        <v>1585</v>
      </c>
      <c r="G1607" s="17">
        <v>42732</v>
      </c>
      <c r="H1607" s="49" t="s">
        <v>24</v>
      </c>
      <c r="I1607" s="49" t="s">
        <v>24</v>
      </c>
      <c r="J1607" s="85" t="s">
        <v>708</v>
      </c>
      <c r="K1607" s="49" t="s">
        <v>709</v>
      </c>
      <c r="L1607" s="18">
        <f t="shared" si="21"/>
        <v>3928.0035999999996</v>
      </c>
      <c r="M1607" s="50">
        <v>0</v>
      </c>
      <c r="N1607" s="19"/>
      <c r="O1607" s="65"/>
      <c r="P1607" s="65"/>
      <c r="Q1607" s="65"/>
      <c r="R1607" s="65"/>
      <c r="S1607" s="65"/>
      <c r="T1607" s="65"/>
      <c r="U1607" s="65"/>
    </row>
    <row r="1608" spans="1:21" s="42" customFormat="1" ht="30" customHeight="1" x14ac:dyDescent="0.2">
      <c r="A1608" s="49" t="s">
        <v>855</v>
      </c>
      <c r="B1608" s="49" t="s">
        <v>1583</v>
      </c>
      <c r="C1608" s="49" t="s">
        <v>1584</v>
      </c>
      <c r="D1608" s="49" t="s">
        <v>177</v>
      </c>
      <c r="E1608" s="49" t="s">
        <v>1067</v>
      </c>
      <c r="F1608" s="49" t="s">
        <v>1585</v>
      </c>
      <c r="G1608" s="17">
        <v>42732</v>
      </c>
      <c r="H1608" s="49" t="s">
        <v>24</v>
      </c>
      <c r="I1608" s="49" t="s">
        <v>24</v>
      </c>
      <c r="J1608" s="85" t="s">
        <v>708</v>
      </c>
      <c r="K1608" s="49" t="s">
        <v>709</v>
      </c>
      <c r="L1608" s="18">
        <f t="shared" si="21"/>
        <v>3928.0035999999996</v>
      </c>
      <c r="M1608" s="50">
        <v>0</v>
      </c>
      <c r="N1608" s="19"/>
      <c r="O1608" s="65"/>
      <c r="P1608" s="65"/>
      <c r="Q1608" s="65"/>
      <c r="R1608" s="65"/>
      <c r="S1608" s="65"/>
      <c r="T1608" s="65"/>
      <c r="U1608" s="65"/>
    </row>
    <row r="1609" spans="1:21" s="42" customFormat="1" ht="30" customHeight="1" x14ac:dyDescent="0.2">
      <c r="A1609" s="49" t="s">
        <v>855</v>
      </c>
      <c r="B1609" s="49" t="s">
        <v>1583</v>
      </c>
      <c r="C1609" s="49" t="s">
        <v>1584</v>
      </c>
      <c r="D1609" s="49" t="s">
        <v>177</v>
      </c>
      <c r="E1609" s="49" t="s">
        <v>1067</v>
      </c>
      <c r="F1609" s="49" t="s">
        <v>1585</v>
      </c>
      <c r="G1609" s="17">
        <v>42732</v>
      </c>
      <c r="H1609" s="49" t="s">
        <v>24</v>
      </c>
      <c r="I1609" s="49" t="s">
        <v>24</v>
      </c>
      <c r="J1609" s="85" t="s">
        <v>708</v>
      </c>
      <c r="K1609" s="49" t="s">
        <v>709</v>
      </c>
      <c r="L1609" s="18">
        <f t="shared" si="21"/>
        <v>3928.0035999999996</v>
      </c>
      <c r="M1609" s="50">
        <v>0</v>
      </c>
      <c r="N1609" s="19"/>
      <c r="O1609" s="65"/>
      <c r="P1609" s="65"/>
      <c r="Q1609" s="65"/>
      <c r="R1609" s="65"/>
      <c r="S1609" s="65"/>
      <c r="T1609" s="65"/>
      <c r="U1609" s="65"/>
    </row>
    <row r="1610" spans="1:21" s="42" customFormat="1" ht="30" customHeight="1" x14ac:dyDescent="0.2">
      <c r="A1610" s="49" t="s">
        <v>855</v>
      </c>
      <c r="B1610" s="49" t="s">
        <v>1583</v>
      </c>
      <c r="C1610" s="49" t="s">
        <v>1584</v>
      </c>
      <c r="D1610" s="49" t="s">
        <v>177</v>
      </c>
      <c r="E1610" s="49" t="s">
        <v>1067</v>
      </c>
      <c r="F1610" s="49" t="s">
        <v>1585</v>
      </c>
      <c r="G1610" s="17">
        <v>42732</v>
      </c>
      <c r="H1610" s="49" t="s">
        <v>24</v>
      </c>
      <c r="I1610" s="49" t="s">
        <v>24</v>
      </c>
      <c r="J1610" s="85" t="s">
        <v>708</v>
      </c>
      <c r="K1610" s="49" t="s">
        <v>709</v>
      </c>
      <c r="L1610" s="18">
        <f t="shared" si="21"/>
        <v>3928.0035999999996</v>
      </c>
      <c r="M1610" s="50">
        <v>0</v>
      </c>
      <c r="N1610" s="19"/>
      <c r="O1610" s="65"/>
      <c r="P1610" s="65"/>
      <c r="Q1610" s="65"/>
      <c r="R1610" s="65"/>
      <c r="S1610" s="65"/>
      <c r="T1610" s="65"/>
      <c r="U1610" s="65"/>
    </row>
    <row r="1611" spans="1:21" s="42" customFormat="1" ht="30" customHeight="1" x14ac:dyDescent="0.2">
      <c r="A1611" s="49" t="s">
        <v>855</v>
      </c>
      <c r="B1611" s="49" t="s">
        <v>1583</v>
      </c>
      <c r="C1611" s="49" t="s">
        <v>1584</v>
      </c>
      <c r="D1611" s="49" t="s">
        <v>177</v>
      </c>
      <c r="E1611" s="49" t="s">
        <v>1067</v>
      </c>
      <c r="F1611" s="49" t="s">
        <v>1585</v>
      </c>
      <c r="G1611" s="17">
        <v>42732</v>
      </c>
      <c r="H1611" s="49" t="s">
        <v>24</v>
      </c>
      <c r="I1611" s="49" t="s">
        <v>24</v>
      </c>
      <c r="J1611" s="85" t="s">
        <v>708</v>
      </c>
      <c r="K1611" s="49" t="s">
        <v>709</v>
      </c>
      <c r="L1611" s="18">
        <f t="shared" si="21"/>
        <v>3928.0035999999996</v>
      </c>
      <c r="M1611" s="50">
        <v>0</v>
      </c>
      <c r="N1611" s="19"/>
      <c r="O1611" s="65"/>
      <c r="P1611" s="65"/>
      <c r="Q1611" s="65"/>
      <c r="R1611" s="65"/>
      <c r="S1611" s="65"/>
      <c r="T1611" s="65"/>
      <c r="U1611" s="65"/>
    </row>
    <row r="1612" spans="1:21" s="42" customFormat="1" ht="30" customHeight="1" x14ac:dyDescent="0.2">
      <c r="A1612" s="49" t="s">
        <v>855</v>
      </c>
      <c r="B1612" s="49" t="s">
        <v>1583</v>
      </c>
      <c r="C1612" s="49" t="s">
        <v>1584</v>
      </c>
      <c r="D1612" s="49" t="s">
        <v>177</v>
      </c>
      <c r="E1612" s="49" t="s">
        <v>1067</v>
      </c>
      <c r="F1612" s="49" t="s">
        <v>1585</v>
      </c>
      <c r="G1612" s="17">
        <v>42732</v>
      </c>
      <c r="H1612" s="49" t="s">
        <v>24</v>
      </c>
      <c r="I1612" s="49" t="s">
        <v>24</v>
      </c>
      <c r="J1612" s="85" t="s">
        <v>708</v>
      </c>
      <c r="K1612" s="49" t="s">
        <v>709</v>
      </c>
      <c r="L1612" s="18">
        <f t="shared" si="21"/>
        <v>3928.0035999999996</v>
      </c>
      <c r="M1612" s="50">
        <v>0</v>
      </c>
      <c r="N1612" s="19"/>
      <c r="O1612" s="65"/>
      <c r="P1612" s="65"/>
      <c r="Q1612" s="65"/>
      <c r="R1612" s="65"/>
      <c r="S1612" s="65"/>
      <c r="T1612" s="65"/>
      <c r="U1612" s="65"/>
    </row>
    <row r="1613" spans="1:21" s="42" customFormat="1" ht="30" customHeight="1" x14ac:dyDescent="0.2">
      <c r="A1613" s="49" t="s">
        <v>855</v>
      </c>
      <c r="B1613" s="49" t="s">
        <v>1583</v>
      </c>
      <c r="C1613" s="49" t="s">
        <v>1584</v>
      </c>
      <c r="D1613" s="49" t="s">
        <v>177</v>
      </c>
      <c r="E1613" s="49" t="s">
        <v>1067</v>
      </c>
      <c r="F1613" s="49" t="s">
        <v>1585</v>
      </c>
      <c r="G1613" s="17">
        <v>42732</v>
      </c>
      <c r="H1613" s="49" t="s">
        <v>24</v>
      </c>
      <c r="I1613" s="49" t="s">
        <v>24</v>
      </c>
      <c r="J1613" s="85" t="s">
        <v>708</v>
      </c>
      <c r="K1613" s="49" t="s">
        <v>709</v>
      </c>
      <c r="L1613" s="18">
        <f t="shared" si="21"/>
        <v>3928.0035999999996</v>
      </c>
      <c r="M1613" s="50">
        <v>0</v>
      </c>
      <c r="N1613" s="19"/>
      <c r="O1613" s="65"/>
      <c r="P1613" s="65"/>
      <c r="Q1613" s="65"/>
      <c r="R1613" s="65"/>
      <c r="S1613" s="65"/>
      <c r="T1613" s="65"/>
      <c r="U1613" s="65"/>
    </row>
    <row r="1614" spans="1:21" s="42" customFormat="1" ht="30" customHeight="1" x14ac:dyDescent="0.2">
      <c r="A1614" s="49" t="s">
        <v>855</v>
      </c>
      <c r="B1614" s="49" t="s">
        <v>1583</v>
      </c>
      <c r="C1614" s="49" t="s">
        <v>1584</v>
      </c>
      <c r="D1614" s="49" t="s">
        <v>177</v>
      </c>
      <c r="E1614" s="49" t="s">
        <v>1067</v>
      </c>
      <c r="F1614" s="49" t="s">
        <v>1585</v>
      </c>
      <c r="G1614" s="17">
        <v>42732</v>
      </c>
      <c r="H1614" s="49" t="s">
        <v>24</v>
      </c>
      <c r="I1614" s="49" t="s">
        <v>24</v>
      </c>
      <c r="J1614" s="85" t="s">
        <v>708</v>
      </c>
      <c r="K1614" s="49" t="s">
        <v>709</v>
      </c>
      <c r="L1614" s="18">
        <f t="shared" si="21"/>
        <v>3928.0035999999996</v>
      </c>
      <c r="M1614" s="50">
        <v>0</v>
      </c>
      <c r="N1614" s="19"/>
      <c r="O1614" s="65"/>
      <c r="P1614" s="65"/>
      <c r="Q1614" s="65"/>
      <c r="R1614" s="65"/>
      <c r="S1614" s="65"/>
      <c r="T1614" s="65"/>
      <c r="U1614" s="65"/>
    </row>
    <row r="1615" spans="1:21" s="42" customFormat="1" ht="30" customHeight="1" x14ac:dyDescent="0.2">
      <c r="A1615" s="49" t="s">
        <v>855</v>
      </c>
      <c r="B1615" s="49" t="s">
        <v>1583</v>
      </c>
      <c r="C1615" s="49" t="s">
        <v>1584</v>
      </c>
      <c r="D1615" s="49" t="s">
        <v>177</v>
      </c>
      <c r="E1615" s="49" t="s">
        <v>1067</v>
      </c>
      <c r="F1615" s="49" t="s">
        <v>1585</v>
      </c>
      <c r="G1615" s="17">
        <v>42732</v>
      </c>
      <c r="H1615" s="49" t="s">
        <v>24</v>
      </c>
      <c r="I1615" s="49" t="s">
        <v>24</v>
      </c>
      <c r="J1615" s="85" t="s">
        <v>708</v>
      </c>
      <c r="K1615" s="49" t="s">
        <v>709</v>
      </c>
      <c r="L1615" s="18">
        <f t="shared" si="21"/>
        <v>3928.0035999999996</v>
      </c>
      <c r="M1615" s="50">
        <v>0</v>
      </c>
      <c r="N1615" s="19"/>
      <c r="O1615" s="65"/>
      <c r="P1615" s="65"/>
      <c r="Q1615" s="65"/>
      <c r="R1615" s="65"/>
      <c r="S1615" s="65"/>
      <c r="T1615" s="65"/>
      <c r="U1615" s="65"/>
    </row>
    <row r="1616" spans="1:21" s="42" customFormat="1" ht="30" customHeight="1" x14ac:dyDescent="0.2">
      <c r="A1616" s="49" t="s">
        <v>855</v>
      </c>
      <c r="B1616" s="49" t="s">
        <v>1583</v>
      </c>
      <c r="C1616" s="49" t="s">
        <v>1584</v>
      </c>
      <c r="D1616" s="49" t="s">
        <v>177</v>
      </c>
      <c r="E1616" s="49" t="s">
        <v>1067</v>
      </c>
      <c r="F1616" s="49" t="s">
        <v>1585</v>
      </c>
      <c r="G1616" s="17">
        <v>42732</v>
      </c>
      <c r="H1616" s="49" t="s">
        <v>24</v>
      </c>
      <c r="I1616" s="49" t="s">
        <v>24</v>
      </c>
      <c r="J1616" s="85" t="s">
        <v>708</v>
      </c>
      <c r="K1616" s="49" t="s">
        <v>709</v>
      </c>
      <c r="L1616" s="18">
        <f t="shared" si="21"/>
        <v>3928.0035999999996</v>
      </c>
      <c r="M1616" s="50">
        <v>0</v>
      </c>
      <c r="N1616" s="19"/>
      <c r="O1616" s="65"/>
      <c r="P1616" s="65"/>
      <c r="Q1616" s="65"/>
      <c r="R1616" s="65"/>
      <c r="S1616" s="65"/>
      <c r="T1616" s="65"/>
      <c r="U1616" s="65"/>
    </row>
    <row r="1617" spans="1:21" s="42" customFormat="1" ht="30" customHeight="1" x14ac:dyDescent="0.2">
      <c r="A1617" s="49" t="s">
        <v>855</v>
      </c>
      <c r="B1617" s="49" t="s">
        <v>1583</v>
      </c>
      <c r="C1617" s="49" t="s">
        <v>1584</v>
      </c>
      <c r="D1617" s="49" t="s">
        <v>177</v>
      </c>
      <c r="E1617" s="49" t="s">
        <v>1067</v>
      </c>
      <c r="F1617" s="49" t="s">
        <v>1585</v>
      </c>
      <c r="G1617" s="17">
        <v>42732</v>
      </c>
      <c r="H1617" s="49" t="s">
        <v>24</v>
      </c>
      <c r="I1617" s="49" t="s">
        <v>24</v>
      </c>
      <c r="J1617" s="85" t="s">
        <v>708</v>
      </c>
      <c r="K1617" s="49" t="s">
        <v>709</v>
      </c>
      <c r="L1617" s="18">
        <f t="shared" si="21"/>
        <v>3928.0035999999996</v>
      </c>
      <c r="M1617" s="50">
        <v>0</v>
      </c>
      <c r="N1617" s="19"/>
      <c r="O1617" s="65"/>
      <c r="P1617" s="65"/>
      <c r="Q1617" s="65"/>
      <c r="R1617" s="65"/>
      <c r="S1617" s="65"/>
      <c r="T1617" s="65"/>
      <c r="U1617" s="65"/>
    </row>
    <row r="1618" spans="1:21" s="42" customFormat="1" ht="30" customHeight="1" x14ac:dyDescent="0.2">
      <c r="A1618" s="49" t="s">
        <v>855</v>
      </c>
      <c r="B1618" s="49" t="s">
        <v>1583</v>
      </c>
      <c r="C1618" s="49" t="s">
        <v>1584</v>
      </c>
      <c r="D1618" s="49" t="s">
        <v>177</v>
      </c>
      <c r="E1618" s="49" t="s">
        <v>1067</v>
      </c>
      <c r="F1618" s="49" t="s">
        <v>1585</v>
      </c>
      <c r="G1618" s="17">
        <v>42732</v>
      </c>
      <c r="H1618" s="49" t="s">
        <v>24</v>
      </c>
      <c r="I1618" s="49" t="s">
        <v>24</v>
      </c>
      <c r="J1618" s="85" t="s">
        <v>708</v>
      </c>
      <c r="K1618" s="49" t="s">
        <v>709</v>
      </c>
      <c r="L1618" s="18">
        <f t="shared" si="21"/>
        <v>3928.0035999999996</v>
      </c>
      <c r="M1618" s="50">
        <v>0</v>
      </c>
      <c r="N1618" s="19"/>
      <c r="O1618" s="65"/>
      <c r="P1618" s="65"/>
      <c r="Q1618" s="65"/>
      <c r="R1618" s="65"/>
      <c r="S1618" s="65"/>
      <c r="T1618" s="65"/>
      <c r="U1618" s="65"/>
    </row>
    <row r="1619" spans="1:21" s="42" customFormat="1" ht="30" customHeight="1" x14ac:dyDescent="0.2">
      <c r="A1619" s="49" t="s">
        <v>855</v>
      </c>
      <c r="B1619" s="49" t="s">
        <v>1583</v>
      </c>
      <c r="C1619" s="49" t="s">
        <v>1584</v>
      </c>
      <c r="D1619" s="49" t="s">
        <v>177</v>
      </c>
      <c r="E1619" s="49" t="s">
        <v>1067</v>
      </c>
      <c r="F1619" s="49" t="s">
        <v>1585</v>
      </c>
      <c r="G1619" s="17">
        <v>42732</v>
      </c>
      <c r="H1619" s="49" t="s">
        <v>24</v>
      </c>
      <c r="I1619" s="49" t="s">
        <v>24</v>
      </c>
      <c r="J1619" s="85" t="s">
        <v>708</v>
      </c>
      <c r="K1619" s="49" t="s">
        <v>709</v>
      </c>
      <c r="L1619" s="18">
        <f t="shared" si="21"/>
        <v>3928.0035999999996</v>
      </c>
      <c r="M1619" s="50">
        <v>0</v>
      </c>
      <c r="N1619" s="19"/>
      <c r="O1619" s="65"/>
      <c r="P1619" s="65"/>
      <c r="Q1619" s="65"/>
      <c r="R1619" s="65"/>
      <c r="S1619" s="65"/>
      <c r="T1619" s="65"/>
      <c r="U1619" s="65"/>
    </row>
    <row r="1620" spans="1:21" s="42" customFormat="1" ht="30" customHeight="1" x14ac:dyDescent="0.2">
      <c r="A1620" s="49" t="s">
        <v>855</v>
      </c>
      <c r="B1620" s="49" t="s">
        <v>1583</v>
      </c>
      <c r="C1620" s="49" t="s">
        <v>1584</v>
      </c>
      <c r="D1620" s="49" t="s">
        <v>177</v>
      </c>
      <c r="E1620" s="49" t="s">
        <v>1067</v>
      </c>
      <c r="F1620" s="49" t="s">
        <v>1585</v>
      </c>
      <c r="G1620" s="17">
        <v>42732</v>
      </c>
      <c r="H1620" s="49" t="s">
        <v>24</v>
      </c>
      <c r="I1620" s="49" t="s">
        <v>24</v>
      </c>
      <c r="J1620" s="85" t="s">
        <v>708</v>
      </c>
      <c r="K1620" s="49" t="s">
        <v>709</v>
      </c>
      <c r="L1620" s="18">
        <f t="shared" si="21"/>
        <v>3928.0035999999996</v>
      </c>
      <c r="M1620" s="50">
        <v>0</v>
      </c>
      <c r="N1620" s="19"/>
      <c r="O1620" s="65"/>
      <c r="P1620" s="65"/>
      <c r="Q1620" s="65"/>
      <c r="R1620" s="65"/>
      <c r="S1620" s="65"/>
      <c r="T1620" s="65"/>
      <c r="U1620" s="65"/>
    </row>
    <row r="1621" spans="1:21" s="42" customFormat="1" ht="30" customHeight="1" x14ac:dyDescent="0.2">
      <c r="A1621" s="49" t="s">
        <v>855</v>
      </c>
      <c r="B1621" s="49" t="s">
        <v>1583</v>
      </c>
      <c r="C1621" s="49" t="s">
        <v>1584</v>
      </c>
      <c r="D1621" s="49" t="s">
        <v>177</v>
      </c>
      <c r="E1621" s="49" t="s">
        <v>1067</v>
      </c>
      <c r="F1621" s="49" t="s">
        <v>1585</v>
      </c>
      <c r="G1621" s="17">
        <v>42732</v>
      </c>
      <c r="H1621" s="49" t="s">
        <v>24</v>
      </c>
      <c r="I1621" s="49" t="s">
        <v>24</v>
      </c>
      <c r="J1621" s="85" t="s">
        <v>708</v>
      </c>
      <c r="K1621" s="49" t="s">
        <v>709</v>
      </c>
      <c r="L1621" s="18">
        <f t="shared" si="21"/>
        <v>3928.0035999999996</v>
      </c>
      <c r="M1621" s="50">
        <v>0</v>
      </c>
      <c r="N1621" s="19"/>
      <c r="O1621" s="65"/>
      <c r="P1621" s="65"/>
      <c r="Q1621" s="65"/>
      <c r="R1621" s="65"/>
      <c r="S1621" s="65"/>
      <c r="T1621" s="65"/>
      <c r="U1621" s="65"/>
    </row>
    <row r="1622" spans="1:21" s="42" customFormat="1" ht="30" customHeight="1" x14ac:dyDescent="0.2">
      <c r="A1622" s="49" t="s">
        <v>855</v>
      </c>
      <c r="B1622" s="49" t="s">
        <v>1583</v>
      </c>
      <c r="C1622" s="49" t="s">
        <v>1584</v>
      </c>
      <c r="D1622" s="49" t="s">
        <v>177</v>
      </c>
      <c r="E1622" s="49" t="s">
        <v>1067</v>
      </c>
      <c r="F1622" s="49" t="s">
        <v>1585</v>
      </c>
      <c r="G1622" s="17">
        <v>42732</v>
      </c>
      <c r="H1622" s="49" t="s">
        <v>24</v>
      </c>
      <c r="I1622" s="49" t="s">
        <v>24</v>
      </c>
      <c r="J1622" s="85" t="s">
        <v>708</v>
      </c>
      <c r="K1622" s="49" t="s">
        <v>709</v>
      </c>
      <c r="L1622" s="18">
        <f t="shared" si="21"/>
        <v>3928.0035999999996</v>
      </c>
      <c r="M1622" s="50">
        <v>0</v>
      </c>
      <c r="N1622" s="19"/>
      <c r="O1622" s="65"/>
      <c r="P1622" s="65"/>
      <c r="Q1622" s="65"/>
      <c r="R1622" s="65"/>
      <c r="S1622" s="65"/>
      <c r="T1622" s="65"/>
      <c r="U1622" s="65"/>
    </row>
    <row r="1623" spans="1:21" s="42" customFormat="1" ht="30" customHeight="1" x14ac:dyDescent="0.2">
      <c r="A1623" s="49" t="s">
        <v>855</v>
      </c>
      <c r="B1623" s="49" t="s">
        <v>1583</v>
      </c>
      <c r="C1623" s="49" t="s">
        <v>1584</v>
      </c>
      <c r="D1623" s="49" t="s">
        <v>177</v>
      </c>
      <c r="E1623" s="49" t="s">
        <v>1067</v>
      </c>
      <c r="F1623" s="49" t="s">
        <v>1585</v>
      </c>
      <c r="G1623" s="17">
        <v>42732</v>
      </c>
      <c r="H1623" s="49" t="s">
        <v>24</v>
      </c>
      <c r="I1623" s="49" t="s">
        <v>24</v>
      </c>
      <c r="J1623" s="85" t="s">
        <v>708</v>
      </c>
      <c r="K1623" s="49" t="s">
        <v>709</v>
      </c>
      <c r="L1623" s="18">
        <f t="shared" si="21"/>
        <v>3928.0035999999996</v>
      </c>
      <c r="M1623" s="50">
        <v>0</v>
      </c>
      <c r="N1623" s="19"/>
      <c r="O1623" s="65"/>
      <c r="P1623" s="65"/>
      <c r="Q1623" s="65"/>
      <c r="R1623" s="65"/>
      <c r="S1623" s="65"/>
      <c r="T1623" s="65"/>
      <c r="U1623" s="65"/>
    </row>
    <row r="1624" spans="1:21" s="42" customFormat="1" ht="30" customHeight="1" x14ac:dyDescent="0.2">
      <c r="A1624" s="49" t="s">
        <v>855</v>
      </c>
      <c r="B1624" s="49" t="s">
        <v>1583</v>
      </c>
      <c r="C1624" s="49" t="s">
        <v>1584</v>
      </c>
      <c r="D1624" s="49" t="s">
        <v>177</v>
      </c>
      <c r="E1624" s="49" t="s">
        <v>1067</v>
      </c>
      <c r="F1624" s="49" t="s">
        <v>1585</v>
      </c>
      <c r="G1624" s="17">
        <v>42732</v>
      </c>
      <c r="H1624" s="49" t="s">
        <v>24</v>
      </c>
      <c r="I1624" s="49" t="s">
        <v>24</v>
      </c>
      <c r="J1624" s="85" t="s">
        <v>708</v>
      </c>
      <c r="K1624" s="49" t="s">
        <v>709</v>
      </c>
      <c r="L1624" s="18">
        <f t="shared" si="21"/>
        <v>3928.0035999999996</v>
      </c>
      <c r="M1624" s="50">
        <v>0</v>
      </c>
      <c r="N1624" s="19"/>
      <c r="O1624" s="65"/>
      <c r="P1624" s="65"/>
      <c r="Q1624" s="65"/>
      <c r="R1624" s="65"/>
      <c r="S1624" s="65"/>
      <c r="T1624" s="65"/>
      <c r="U1624" s="65"/>
    </row>
    <row r="1625" spans="1:21" s="42" customFormat="1" ht="30" customHeight="1" x14ac:dyDescent="0.2">
      <c r="A1625" s="49" t="s">
        <v>855</v>
      </c>
      <c r="B1625" s="49" t="s">
        <v>1583</v>
      </c>
      <c r="C1625" s="49" t="s">
        <v>1584</v>
      </c>
      <c r="D1625" s="49" t="s">
        <v>177</v>
      </c>
      <c r="E1625" s="49" t="s">
        <v>1067</v>
      </c>
      <c r="F1625" s="49" t="s">
        <v>1585</v>
      </c>
      <c r="G1625" s="17">
        <v>42732</v>
      </c>
      <c r="H1625" s="49" t="s">
        <v>24</v>
      </c>
      <c r="I1625" s="49" t="s">
        <v>24</v>
      </c>
      <c r="J1625" s="85" t="s">
        <v>708</v>
      </c>
      <c r="K1625" s="49" t="s">
        <v>709</v>
      </c>
      <c r="L1625" s="18">
        <f t="shared" si="21"/>
        <v>3928.0035999999996</v>
      </c>
      <c r="M1625" s="50">
        <v>0</v>
      </c>
      <c r="N1625" s="19"/>
      <c r="O1625" s="65"/>
      <c r="P1625" s="65"/>
      <c r="Q1625" s="65"/>
      <c r="R1625" s="65"/>
      <c r="S1625" s="65"/>
      <c r="T1625" s="65"/>
      <c r="U1625" s="65"/>
    </row>
    <row r="1626" spans="1:21" s="42" customFormat="1" ht="30" customHeight="1" x14ac:dyDescent="0.2">
      <c r="A1626" s="49" t="s">
        <v>855</v>
      </c>
      <c r="B1626" s="49" t="s">
        <v>1583</v>
      </c>
      <c r="C1626" s="49" t="s">
        <v>1584</v>
      </c>
      <c r="D1626" s="49" t="s">
        <v>177</v>
      </c>
      <c r="E1626" s="49" t="s">
        <v>1067</v>
      </c>
      <c r="F1626" s="49" t="s">
        <v>1585</v>
      </c>
      <c r="G1626" s="17">
        <v>42732</v>
      </c>
      <c r="H1626" s="49" t="s">
        <v>24</v>
      </c>
      <c r="I1626" s="49" t="s">
        <v>24</v>
      </c>
      <c r="J1626" s="85" t="s">
        <v>708</v>
      </c>
      <c r="K1626" s="49" t="s">
        <v>709</v>
      </c>
      <c r="L1626" s="18">
        <f t="shared" si="21"/>
        <v>3928.0035999999996</v>
      </c>
      <c r="M1626" s="50">
        <v>0</v>
      </c>
      <c r="N1626" s="19"/>
      <c r="O1626" s="65"/>
      <c r="P1626" s="65"/>
      <c r="Q1626" s="65"/>
      <c r="R1626" s="65"/>
      <c r="S1626" s="65"/>
      <c r="T1626" s="65"/>
      <c r="U1626" s="65"/>
    </row>
    <row r="1627" spans="1:21" s="42" customFormat="1" ht="30" customHeight="1" x14ac:dyDescent="0.2">
      <c r="A1627" s="49" t="s">
        <v>855</v>
      </c>
      <c r="B1627" s="49" t="s">
        <v>1583</v>
      </c>
      <c r="C1627" s="49" t="s">
        <v>1584</v>
      </c>
      <c r="D1627" s="49" t="s">
        <v>177</v>
      </c>
      <c r="E1627" s="49" t="s">
        <v>1067</v>
      </c>
      <c r="F1627" s="49" t="s">
        <v>1585</v>
      </c>
      <c r="G1627" s="17">
        <v>42732</v>
      </c>
      <c r="H1627" s="49" t="s">
        <v>24</v>
      </c>
      <c r="I1627" s="49" t="s">
        <v>24</v>
      </c>
      <c r="J1627" s="85" t="s">
        <v>708</v>
      </c>
      <c r="K1627" s="49" t="s">
        <v>709</v>
      </c>
      <c r="L1627" s="18">
        <f t="shared" si="21"/>
        <v>3928.0035999999996</v>
      </c>
      <c r="M1627" s="50">
        <v>0</v>
      </c>
      <c r="N1627" s="19"/>
      <c r="O1627" s="65"/>
      <c r="P1627" s="65"/>
      <c r="Q1627" s="65"/>
      <c r="R1627" s="65"/>
      <c r="S1627" s="65"/>
      <c r="T1627" s="65"/>
      <c r="U1627" s="65"/>
    </row>
    <row r="1628" spans="1:21" s="42" customFormat="1" ht="30" customHeight="1" x14ac:dyDescent="0.2">
      <c r="A1628" s="49" t="s">
        <v>855</v>
      </c>
      <c r="B1628" s="49" t="s">
        <v>1583</v>
      </c>
      <c r="C1628" s="49" t="s">
        <v>1584</v>
      </c>
      <c r="D1628" s="49" t="s">
        <v>177</v>
      </c>
      <c r="E1628" s="49" t="s">
        <v>1067</v>
      </c>
      <c r="F1628" s="49" t="s">
        <v>1585</v>
      </c>
      <c r="G1628" s="17">
        <v>42732</v>
      </c>
      <c r="H1628" s="49" t="s">
        <v>24</v>
      </c>
      <c r="I1628" s="49" t="s">
        <v>24</v>
      </c>
      <c r="J1628" s="85" t="s">
        <v>708</v>
      </c>
      <c r="K1628" s="49" t="s">
        <v>709</v>
      </c>
      <c r="L1628" s="18">
        <f t="shared" si="21"/>
        <v>3928.0035999999996</v>
      </c>
      <c r="M1628" s="50">
        <v>0</v>
      </c>
      <c r="N1628" s="19"/>
      <c r="O1628" s="65"/>
      <c r="P1628" s="65"/>
      <c r="Q1628" s="65"/>
      <c r="R1628" s="65"/>
      <c r="S1628" s="65"/>
      <c r="T1628" s="65"/>
      <c r="U1628" s="65"/>
    </row>
    <row r="1629" spans="1:21" s="42" customFormat="1" ht="30" customHeight="1" x14ac:dyDescent="0.2">
      <c r="A1629" s="49" t="s">
        <v>855</v>
      </c>
      <c r="B1629" s="49" t="s">
        <v>1583</v>
      </c>
      <c r="C1629" s="49" t="s">
        <v>1584</v>
      </c>
      <c r="D1629" s="49" t="s">
        <v>177</v>
      </c>
      <c r="E1629" s="49" t="s">
        <v>1067</v>
      </c>
      <c r="F1629" s="49" t="s">
        <v>1585</v>
      </c>
      <c r="G1629" s="17">
        <v>42732</v>
      </c>
      <c r="H1629" s="49" t="s">
        <v>24</v>
      </c>
      <c r="I1629" s="49" t="s">
        <v>24</v>
      </c>
      <c r="J1629" s="85" t="s">
        <v>708</v>
      </c>
      <c r="K1629" s="49" t="s">
        <v>709</v>
      </c>
      <c r="L1629" s="18">
        <f t="shared" si="21"/>
        <v>3928.0035999999996</v>
      </c>
      <c r="M1629" s="50">
        <v>0</v>
      </c>
      <c r="N1629" s="19"/>
      <c r="O1629" s="65"/>
      <c r="P1629" s="65"/>
      <c r="Q1629" s="65"/>
      <c r="R1629" s="65"/>
      <c r="S1629" s="65"/>
      <c r="T1629" s="65"/>
      <c r="U1629" s="65"/>
    </row>
    <row r="1630" spans="1:21" s="42" customFormat="1" ht="30" customHeight="1" x14ac:dyDescent="0.2">
      <c r="A1630" s="49" t="s">
        <v>855</v>
      </c>
      <c r="B1630" s="49" t="s">
        <v>1583</v>
      </c>
      <c r="C1630" s="49" t="s">
        <v>1584</v>
      </c>
      <c r="D1630" s="49" t="s">
        <v>177</v>
      </c>
      <c r="E1630" s="49" t="s">
        <v>1067</v>
      </c>
      <c r="F1630" s="49" t="s">
        <v>1585</v>
      </c>
      <c r="G1630" s="17">
        <v>42732</v>
      </c>
      <c r="H1630" s="49" t="s">
        <v>24</v>
      </c>
      <c r="I1630" s="49" t="s">
        <v>24</v>
      </c>
      <c r="J1630" s="85" t="s">
        <v>708</v>
      </c>
      <c r="K1630" s="49" t="s">
        <v>709</v>
      </c>
      <c r="L1630" s="18">
        <f t="shared" si="21"/>
        <v>3928.0035999999996</v>
      </c>
      <c r="M1630" s="50">
        <v>0</v>
      </c>
      <c r="N1630" s="19"/>
      <c r="O1630" s="65"/>
      <c r="P1630" s="65"/>
      <c r="Q1630" s="65"/>
      <c r="R1630" s="65"/>
      <c r="S1630" s="65"/>
      <c r="T1630" s="65"/>
      <c r="U1630" s="65"/>
    </row>
    <row r="1631" spans="1:21" s="42" customFormat="1" ht="30" customHeight="1" x14ac:dyDescent="0.2">
      <c r="A1631" s="49" t="s">
        <v>855</v>
      </c>
      <c r="B1631" s="49" t="s">
        <v>1583</v>
      </c>
      <c r="C1631" s="49" t="s">
        <v>1584</v>
      </c>
      <c r="D1631" s="49" t="s">
        <v>177</v>
      </c>
      <c r="E1631" s="49" t="s">
        <v>1067</v>
      </c>
      <c r="F1631" s="49" t="s">
        <v>1585</v>
      </c>
      <c r="G1631" s="17">
        <v>42732</v>
      </c>
      <c r="H1631" s="49" t="s">
        <v>24</v>
      </c>
      <c r="I1631" s="49" t="s">
        <v>24</v>
      </c>
      <c r="J1631" s="85" t="s">
        <v>708</v>
      </c>
      <c r="K1631" s="49" t="s">
        <v>709</v>
      </c>
      <c r="L1631" s="18">
        <f t="shared" si="21"/>
        <v>3928.0035999999996</v>
      </c>
      <c r="M1631" s="50">
        <v>0</v>
      </c>
      <c r="N1631" s="19"/>
      <c r="O1631" s="65"/>
      <c r="P1631" s="65"/>
      <c r="Q1631" s="65"/>
      <c r="R1631" s="65"/>
      <c r="S1631" s="65"/>
      <c r="T1631" s="65"/>
      <c r="U1631" s="65"/>
    </row>
    <row r="1632" spans="1:21" s="42" customFormat="1" ht="30" customHeight="1" x14ac:dyDescent="0.2">
      <c r="A1632" s="49" t="s">
        <v>855</v>
      </c>
      <c r="B1632" s="49" t="s">
        <v>1583</v>
      </c>
      <c r="C1632" s="49" t="s">
        <v>1584</v>
      </c>
      <c r="D1632" s="49" t="s">
        <v>177</v>
      </c>
      <c r="E1632" s="49" t="s">
        <v>1067</v>
      </c>
      <c r="F1632" s="49" t="s">
        <v>1585</v>
      </c>
      <c r="G1632" s="17">
        <v>42732</v>
      </c>
      <c r="H1632" s="49" t="s">
        <v>24</v>
      </c>
      <c r="I1632" s="49" t="s">
        <v>24</v>
      </c>
      <c r="J1632" s="85" t="s">
        <v>708</v>
      </c>
      <c r="K1632" s="49" t="s">
        <v>709</v>
      </c>
      <c r="L1632" s="18">
        <f t="shared" si="21"/>
        <v>3928.0035999999996</v>
      </c>
      <c r="M1632" s="50">
        <v>0</v>
      </c>
      <c r="N1632" s="19"/>
      <c r="O1632" s="65"/>
      <c r="P1632" s="65"/>
      <c r="Q1632" s="65"/>
      <c r="R1632" s="65"/>
      <c r="S1632" s="65"/>
      <c r="T1632" s="65"/>
      <c r="U1632" s="65"/>
    </row>
    <row r="1633" spans="1:21" s="42" customFormat="1" ht="30" customHeight="1" x14ac:dyDescent="0.2">
      <c r="A1633" s="49" t="s">
        <v>855</v>
      </c>
      <c r="B1633" s="49" t="s">
        <v>1583</v>
      </c>
      <c r="C1633" s="49" t="s">
        <v>1584</v>
      </c>
      <c r="D1633" s="49" t="s">
        <v>177</v>
      </c>
      <c r="E1633" s="49" t="s">
        <v>1067</v>
      </c>
      <c r="F1633" s="49" t="s">
        <v>1585</v>
      </c>
      <c r="G1633" s="17">
        <v>42732</v>
      </c>
      <c r="H1633" s="49" t="s">
        <v>24</v>
      </c>
      <c r="I1633" s="49" t="s">
        <v>24</v>
      </c>
      <c r="J1633" s="85" t="s">
        <v>708</v>
      </c>
      <c r="K1633" s="49" t="s">
        <v>709</v>
      </c>
      <c r="L1633" s="18">
        <f t="shared" si="21"/>
        <v>3928.0035999999996</v>
      </c>
      <c r="M1633" s="50">
        <v>0</v>
      </c>
      <c r="N1633" s="19"/>
      <c r="O1633" s="65"/>
      <c r="P1633" s="65"/>
      <c r="Q1633" s="65"/>
      <c r="R1633" s="65"/>
      <c r="S1633" s="65"/>
      <c r="T1633" s="65"/>
      <c r="U1633" s="65"/>
    </row>
    <row r="1634" spans="1:21" s="42" customFormat="1" ht="30" customHeight="1" x14ac:dyDescent="0.2">
      <c r="A1634" s="49" t="s">
        <v>855</v>
      </c>
      <c r="B1634" s="49" t="s">
        <v>1583</v>
      </c>
      <c r="C1634" s="49" t="s">
        <v>1584</v>
      </c>
      <c r="D1634" s="49" t="s">
        <v>177</v>
      </c>
      <c r="E1634" s="49" t="s">
        <v>1067</v>
      </c>
      <c r="F1634" s="49" t="s">
        <v>1585</v>
      </c>
      <c r="G1634" s="17">
        <v>42732</v>
      </c>
      <c r="H1634" s="49" t="s">
        <v>24</v>
      </c>
      <c r="I1634" s="49" t="s">
        <v>24</v>
      </c>
      <c r="J1634" s="85" t="s">
        <v>708</v>
      </c>
      <c r="K1634" s="49" t="s">
        <v>709</v>
      </c>
      <c r="L1634" s="18">
        <f t="shared" si="21"/>
        <v>3928.0035999999996</v>
      </c>
      <c r="M1634" s="50">
        <v>0</v>
      </c>
      <c r="N1634" s="19"/>
      <c r="O1634" s="65"/>
      <c r="P1634" s="65"/>
      <c r="Q1634" s="65"/>
      <c r="R1634" s="65"/>
      <c r="S1634" s="65"/>
      <c r="T1634" s="65"/>
      <c r="U1634" s="65"/>
    </row>
    <row r="1635" spans="1:21" s="42" customFormat="1" ht="30" customHeight="1" x14ac:dyDescent="0.2">
      <c r="A1635" s="49" t="s">
        <v>855</v>
      </c>
      <c r="B1635" s="49" t="s">
        <v>1583</v>
      </c>
      <c r="C1635" s="49" t="s">
        <v>1584</v>
      </c>
      <c r="D1635" s="49" t="s">
        <v>177</v>
      </c>
      <c r="E1635" s="49" t="s">
        <v>1067</v>
      </c>
      <c r="F1635" s="49" t="s">
        <v>1585</v>
      </c>
      <c r="G1635" s="17">
        <v>42732</v>
      </c>
      <c r="H1635" s="49" t="s">
        <v>24</v>
      </c>
      <c r="I1635" s="49" t="s">
        <v>24</v>
      </c>
      <c r="J1635" s="85" t="s">
        <v>708</v>
      </c>
      <c r="K1635" s="49" t="s">
        <v>709</v>
      </c>
      <c r="L1635" s="18">
        <f t="shared" si="21"/>
        <v>3928.0035999999996</v>
      </c>
      <c r="M1635" s="50">
        <v>0</v>
      </c>
      <c r="N1635" s="19"/>
      <c r="O1635" s="65"/>
      <c r="P1635" s="65"/>
      <c r="Q1635" s="65"/>
      <c r="R1635" s="65"/>
      <c r="S1635" s="65"/>
      <c r="T1635" s="65"/>
      <c r="U1635" s="65"/>
    </row>
    <row r="1636" spans="1:21" s="42" customFormat="1" ht="30" customHeight="1" x14ac:dyDescent="0.2">
      <c r="A1636" s="49" t="s">
        <v>855</v>
      </c>
      <c r="B1636" s="49" t="s">
        <v>1583</v>
      </c>
      <c r="C1636" s="49" t="s">
        <v>1584</v>
      </c>
      <c r="D1636" s="49" t="s">
        <v>177</v>
      </c>
      <c r="E1636" s="49" t="s">
        <v>1067</v>
      </c>
      <c r="F1636" s="49" t="s">
        <v>1585</v>
      </c>
      <c r="G1636" s="17">
        <v>42732</v>
      </c>
      <c r="H1636" s="49" t="s">
        <v>24</v>
      </c>
      <c r="I1636" s="49" t="s">
        <v>24</v>
      </c>
      <c r="J1636" s="85" t="s">
        <v>708</v>
      </c>
      <c r="K1636" s="49" t="s">
        <v>709</v>
      </c>
      <c r="L1636" s="18">
        <f t="shared" si="21"/>
        <v>3928.0035999999996</v>
      </c>
      <c r="M1636" s="50">
        <v>0</v>
      </c>
      <c r="N1636" s="19"/>
      <c r="O1636" s="65"/>
      <c r="P1636" s="65"/>
      <c r="Q1636" s="65"/>
      <c r="R1636" s="65"/>
      <c r="S1636" s="65"/>
      <c r="T1636" s="65"/>
      <c r="U1636" s="65"/>
    </row>
    <row r="1637" spans="1:21" s="42" customFormat="1" ht="30" customHeight="1" x14ac:dyDescent="0.2">
      <c r="A1637" s="49" t="s">
        <v>855</v>
      </c>
      <c r="B1637" s="49" t="s">
        <v>1583</v>
      </c>
      <c r="C1637" s="49" t="s">
        <v>1584</v>
      </c>
      <c r="D1637" s="49" t="s">
        <v>177</v>
      </c>
      <c r="E1637" s="49" t="s">
        <v>1067</v>
      </c>
      <c r="F1637" s="49" t="s">
        <v>1585</v>
      </c>
      <c r="G1637" s="17">
        <v>42732</v>
      </c>
      <c r="H1637" s="49" t="s">
        <v>24</v>
      </c>
      <c r="I1637" s="49" t="s">
        <v>24</v>
      </c>
      <c r="J1637" s="85" t="s">
        <v>708</v>
      </c>
      <c r="K1637" s="49" t="s">
        <v>709</v>
      </c>
      <c r="L1637" s="18">
        <f t="shared" si="21"/>
        <v>3928.0035999999996</v>
      </c>
      <c r="M1637" s="50">
        <v>0</v>
      </c>
      <c r="N1637" s="19"/>
      <c r="O1637" s="65"/>
      <c r="P1637" s="65"/>
      <c r="Q1637" s="65"/>
      <c r="R1637" s="65"/>
      <c r="S1637" s="65"/>
      <c r="T1637" s="65"/>
      <c r="U1637" s="65"/>
    </row>
    <row r="1638" spans="1:21" s="42" customFormat="1" ht="30" customHeight="1" x14ac:dyDescent="0.2">
      <c r="A1638" s="49" t="s">
        <v>855</v>
      </c>
      <c r="B1638" s="49" t="s">
        <v>1583</v>
      </c>
      <c r="C1638" s="49" t="s">
        <v>1584</v>
      </c>
      <c r="D1638" s="49" t="s">
        <v>177</v>
      </c>
      <c r="E1638" s="49" t="s">
        <v>1067</v>
      </c>
      <c r="F1638" s="49" t="s">
        <v>1585</v>
      </c>
      <c r="G1638" s="17">
        <v>42732</v>
      </c>
      <c r="H1638" s="49" t="s">
        <v>24</v>
      </c>
      <c r="I1638" s="49" t="s">
        <v>24</v>
      </c>
      <c r="J1638" s="85" t="s">
        <v>708</v>
      </c>
      <c r="K1638" s="49" t="s">
        <v>709</v>
      </c>
      <c r="L1638" s="18">
        <f t="shared" si="21"/>
        <v>3928.0035999999996</v>
      </c>
      <c r="M1638" s="50">
        <v>0</v>
      </c>
      <c r="N1638" s="19"/>
      <c r="O1638" s="65"/>
      <c r="P1638" s="65"/>
      <c r="Q1638" s="65"/>
      <c r="R1638" s="65"/>
      <c r="S1638" s="65"/>
      <c r="T1638" s="65"/>
      <c r="U1638" s="65"/>
    </row>
    <row r="1639" spans="1:21" s="42" customFormat="1" ht="30" customHeight="1" x14ac:dyDescent="0.2">
      <c r="A1639" s="49" t="s">
        <v>855</v>
      </c>
      <c r="B1639" s="49" t="s">
        <v>1583</v>
      </c>
      <c r="C1639" s="49" t="s">
        <v>1584</v>
      </c>
      <c r="D1639" s="49" t="s">
        <v>177</v>
      </c>
      <c r="E1639" s="49" t="s">
        <v>1067</v>
      </c>
      <c r="F1639" s="49" t="s">
        <v>1585</v>
      </c>
      <c r="G1639" s="17">
        <v>42732</v>
      </c>
      <c r="H1639" s="49" t="s">
        <v>24</v>
      </c>
      <c r="I1639" s="49" t="s">
        <v>24</v>
      </c>
      <c r="J1639" s="85" t="s">
        <v>708</v>
      </c>
      <c r="K1639" s="49" t="s">
        <v>709</v>
      </c>
      <c r="L1639" s="18">
        <f t="shared" si="21"/>
        <v>3928.0035999999996</v>
      </c>
      <c r="M1639" s="50">
        <v>0</v>
      </c>
      <c r="N1639" s="19"/>
      <c r="O1639" s="65"/>
      <c r="P1639" s="65"/>
      <c r="Q1639" s="65"/>
      <c r="R1639" s="65"/>
      <c r="S1639" s="65"/>
      <c r="T1639" s="65"/>
      <c r="U1639" s="65"/>
    </row>
    <row r="1640" spans="1:21" s="42" customFormat="1" ht="30" customHeight="1" x14ac:dyDescent="0.2">
      <c r="A1640" s="49" t="s">
        <v>855</v>
      </c>
      <c r="B1640" s="49" t="s">
        <v>1583</v>
      </c>
      <c r="C1640" s="49" t="s">
        <v>1584</v>
      </c>
      <c r="D1640" s="49" t="s">
        <v>177</v>
      </c>
      <c r="E1640" s="49" t="s">
        <v>1067</v>
      </c>
      <c r="F1640" s="49" t="s">
        <v>1585</v>
      </c>
      <c r="G1640" s="17">
        <v>42732</v>
      </c>
      <c r="H1640" s="49" t="s">
        <v>24</v>
      </c>
      <c r="I1640" s="49" t="s">
        <v>24</v>
      </c>
      <c r="J1640" s="85" t="s">
        <v>708</v>
      </c>
      <c r="K1640" s="49" t="s">
        <v>709</v>
      </c>
      <c r="L1640" s="18">
        <f t="shared" si="21"/>
        <v>3928.0035999999996</v>
      </c>
      <c r="M1640" s="50">
        <v>0</v>
      </c>
      <c r="N1640" s="19"/>
      <c r="O1640" s="65"/>
      <c r="P1640" s="65"/>
      <c r="Q1640" s="65"/>
      <c r="R1640" s="65"/>
      <c r="S1640" s="65"/>
      <c r="T1640" s="65"/>
      <c r="U1640" s="65"/>
    </row>
    <row r="1641" spans="1:21" s="42" customFormat="1" ht="30" customHeight="1" x14ac:dyDescent="0.2">
      <c r="A1641" s="49" t="s">
        <v>855</v>
      </c>
      <c r="B1641" s="49" t="s">
        <v>1583</v>
      </c>
      <c r="C1641" s="49" t="s">
        <v>1584</v>
      </c>
      <c r="D1641" s="49" t="s">
        <v>177</v>
      </c>
      <c r="E1641" s="49" t="s">
        <v>1067</v>
      </c>
      <c r="F1641" s="49" t="s">
        <v>1585</v>
      </c>
      <c r="G1641" s="17">
        <v>42732</v>
      </c>
      <c r="H1641" s="49" t="s">
        <v>24</v>
      </c>
      <c r="I1641" s="49" t="s">
        <v>24</v>
      </c>
      <c r="J1641" s="85" t="s">
        <v>708</v>
      </c>
      <c r="K1641" s="49" t="s">
        <v>709</v>
      </c>
      <c r="L1641" s="18">
        <v>1563.83</v>
      </c>
      <c r="M1641" s="50">
        <v>0</v>
      </c>
      <c r="N1641" s="19"/>
      <c r="O1641" s="65"/>
      <c r="P1641" s="65"/>
      <c r="Q1641" s="65"/>
      <c r="R1641" s="65"/>
      <c r="S1641" s="65"/>
      <c r="T1641" s="65"/>
      <c r="U1641" s="65"/>
    </row>
    <row r="1642" spans="1:21" s="42" customFormat="1" ht="20.25" customHeight="1" x14ac:dyDescent="0.2">
      <c r="A1642" s="63"/>
      <c r="B1642" s="63"/>
      <c r="C1642" s="63"/>
      <c r="D1642" s="63"/>
      <c r="E1642" s="63"/>
      <c r="F1642" s="63"/>
      <c r="G1642" s="102"/>
      <c r="H1642" s="63"/>
      <c r="I1642" s="63"/>
      <c r="J1642" s="103"/>
      <c r="K1642" s="141" t="s">
        <v>238</v>
      </c>
      <c r="L1642" s="159">
        <f>SUM(L1571:L1641)</f>
        <v>304929.99959999981</v>
      </c>
      <c r="M1642" s="159">
        <f>SUM(M1571:M1641)</f>
        <v>0</v>
      </c>
      <c r="N1642" s="19"/>
      <c r="O1642" s="65"/>
      <c r="P1642" s="65"/>
      <c r="Q1642" s="65"/>
      <c r="R1642" s="65"/>
      <c r="S1642" s="65"/>
      <c r="T1642" s="65"/>
      <c r="U1642" s="65"/>
    </row>
    <row r="1643" spans="1:21" s="42" customFormat="1" ht="20.25" customHeight="1" x14ac:dyDescent="0.2">
      <c r="A1643" s="63"/>
      <c r="B1643" s="63"/>
      <c r="C1643" s="63"/>
      <c r="D1643" s="63"/>
      <c r="E1643" s="63"/>
      <c r="F1643" s="63"/>
      <c r="G1643" s="102"/>
      <c r="H1643" s="63"/>
      <c r="I1643" s="63"/>
      <c r="J1643" s="103"/>
      <c r="K1643" s="63"/>
      <c r="L1643" s="104"/>
      <c r="M1643" s="105"/>
      <c r="N1643" s="19"/>
      <c r="O1643" s="65"/>
      <c r="P1643" s="65"/>
      <c r="Q1643" s="65"/>
      <c r="R1643" s="65"/>
      <c r="S1643" s="65"/>
      <c r="T1643" s="65"/>
      <c r="U1643" s="65"/>
    </row>
    <row r="1644" spans="1:21" s="15" customFormat="1" ht="25.5" x14ac:dyDescent="0.2">
      <c r="A1644" s="10" t="s">
        <v>435</v>
      </c>
      <c r="B1644" s="62"/>
      <c r="C1644" s="62"/>
      <c r="D1644" s="62"/>
      <c r="E1644" s="62"/>
      <c r="F1644" s="62"/>
      <c r="G1644" s="67"/>
      <c r="H1644" s="62"/>
      <c r="I1644" s="62"/>
      <c r="J1644" s="62"/>
      <c r="K1644" s="62"/>
      <c r="L1644" s="68"/>
      <c r="M1644" s="62"/>
      <c r="N1644" s="14"/>
    </row>
    <row r="1645" spans="1:21" s="15" customFormat="1" ht="50.1" customHeight="1" x14ac:dyDescent="0.2">
      <c r="A1645" s="49"/>
      <c r="B1645" s="49" t="s">
        <v>436</v>
      </c>
      <c r="C1645" s="49" t="s">
        <v>437</v>
      </c>
      <c r="D1645" s="49" t="s">
        <v>164</v>
      </c>
      <c r="E1645" s="49"/>
      <c r="F1645" s="49">
        <v>2</v>
      </c>
      <c r="G1645" s="17">
        <v>42664</v>
      </c>
      <c r="H1645" s="49"/>
      <c r="I1645" s="49"/>
      <c r="J1645" s="49"/>
      <c r="K1645" s="49" t="s">
        <v>38</v>
      </c>
      <c r="L1645" s="18">
        <v>52200</v>
      </c>
      <c r="M1645" s="50">
        <v>870</v>
      </c>
      <c r="N1645" s="19"/>
      <c r="O1645" s="48"/>
      <c r="P1645" s="48"/>
      <c r="Q1645" s="48"/>
      <c r="R1645" s="48"/>
      <c r="S1645" s="48"/>
      <c r="T1645" s="48"/>
      <c r="U1645" s="48"/>
    </row>
    <row r="1646" spans="1:21" s="15" customFormat="1" ht="50.1" customHeight="1" x14ac:dyDescent="0.2">
      <c r="A1646" s="49"/>
      <c r="B1646" s="49" t="s">
        <v>436</v>
      </c>
      <c r="C1646" s="49" t="s">
        <v>437</v>
      </c>
      <c r="D1646" s="49" t="s">
        <v>164</v>
      </c>
      <c r="E1646" s="49"/>
      <c r="F1646" s="49">
        <v>2</v>
      </c>
      <c r="G1646" s="17">
        <v>42664</v>
      </c>
      <c r="H1646" s="49"/>
      <c r="I1646" s="49"/>
      <c r="J1646" s="49"/>
      <c r="K1646" s="49" t="s">
        <v>38</v>
      </c>
      <c r="L1646" s="18">
        <v>52200</v>
      </c>
      <c r="M1646" s="50">
        <v>870</v>
      </c>
      <c r="N1646" s="19"/>
      <c r="O1646" s="48"/>
      <c r="P1646" s="48"/>
      <c r="Q1646" s="48"/>
      <c r="R1646" s="48"/>
      <c r="S1646" s="48"/>
      <c r="T1646" s="48"/>
      <c r="U1646" s="48"/>
    </row>
    <row r="1647" spans="1:21" s="15" customFormat="1" ht="50.1" customHeight="1" x14ac:dyDescent="0.2">
      <c r="A1647" s="49"/>
      <c r="B1647" s="49" t="s">
        <v>436</v>
      </c>
      <c r="C1647" s="49" t="s">
        <v>438</v>
      </c>
      <c r="D1647" s="49" t="s">
        <v>164</v>
      </c>
      <c r="E1647" s="49"/>
      <c r="F1647" s="49">
        <v>2</v>
      </c>
      <c r="G1647" s="17">
        <v>42664</v>
      </c>
      <c r="H1647" s="49"/>
      <c r="I1647" s="49"/>
      <c r="J1647" s="49"/>
      <c r="K1647" s="49" t="s">
        <v>38</v>
      </c>
      <c r="L1647" s="18">
        <v>49880</v>
      </c>
      <c r="M1647" s="50">
        <v>831.33</v>
      </c>
      <c r="N1647" s="19"/>
      <c r="O1647" s="48"/>
      <c r="P1647" s="48"/>
      <c r="Q1647" s="48"/>
      <c r="R1647" s="48"/>
      <c r="S1647" s="48"/>
      <c r="T1647" s="48"/>
      <c r="U1647" s="48"/>
    </row>
    <row r="1648" spans="1:21" s="15" customFormat="1" ht="50.1" customHeight="1" x14ac:dyDescent="0.2">
      <c r="A1648" s="49"/>
      <c r="B1648" s="49" t="s">
        <v>436</v>
      </c>
      <c r="C1648" s="49" t="s">
        <v>438</v>
      </c>
      <c r="D1648" s="49" t="s">
        <v>164</v>
      </c>
      <c r="E1648" s="49"/>
      <c r="F1648" s="49">
        <v>2</v>
      </c>
      <c r="G1648" s="17">
        <v>42664</v>
      </c>
      <c r="H1648" s="49"/>
      <c r="I1648" s="49"/>
      <c r="J1648" s="49"/>
      <c r="K1648" s="49" t="s">
        <v>38</v>
      </c>
      <c r="L1648" s="18">
        <v>49880</v>
      </c>
      <c r="M1648" s="50">
        <v>831.33</v>
      </c>
      <c r="N1648" s="19"/>
      <c r="O1648" s="48"/>
      <c r="P1648" s="48"/>
      <c r="Q1648" s="48"/>
      <c r="R1648" s="48"/>
      <c r="S1648" s="48"/>
      <c r="T1648" s="48"/>
      <c r="U1648" s="48"/>
    </row>
    <row r="1649" spans="1:16384" s="15" customFormat="1" ht="50.1" customHeight="1" x14ac:dyDescent="0.2">
      <c r="A1649" s="49"/>
      <c r="B1649" s="49" t="s">
        <v>436</v>
      </c>
      <c r="C1649" s="49" t="s">
        <v>438</v>
      </c>
      <c r="D1649" s="49" t="s">
        <v>164</v>
      </c>
      <c r="E1649" s="49"/>
      <c r="F1649" s="49">
        <v>2</v>
      </c>
      <c r="G1649" s="17">
        <v>42664</v>
      </c>
      <c r="H1649" s="49"/>
      <c r="I1649" s="49"/>
      <c r="J1649" s="49"/>
      <c r="K1649" s="49" t="s">
        <v>38</v>
      </c>
      <c r="L1649" s="18">
        <v>49880</v>
      </c>
      <c r="M1649" s="50">
        <v>831.33</v>
      </c>
      <c r="N1649" s="19"/>
      <c r="O1649" s="48"/>
      <c r="P1649" s="48"/>
      <c r="Q1649" s="48"/>
      <c r="R1649" s="48"/>
      <c r="S1649" s="48"/>
      <c r="T1649" s="48"/>
      <c r="U1649" s="48"/>
    </row>
    <row r="1650" spans="1:16384" s="15" customFormat="1" ht="50.1" customHeight="1" x14ac:dyDescent="0.2">
      <c r="A1650" s="49"/>
      <c r="B1650" s="49" t="s">
        <v>436</v>
      </c>
      <c r="C1650" s="49" t="s">
        <v>439</v>
      </c>
      <c r="D1650" s="49" t="s">
        <v>164</v>
      </c>
      <c r="E1650" s="49"/>
      <c r="F1650" s="49">
        <v>2</v>
      </c>
      <c r="G1650" s="17">
        <v>42664</v>
      </c>
      <c r="H1650" s="49"/>
      <c r="I1650" s="49"/>
      <c r="J1650" s="49"/>
      <c r="K1650" s="49" t="s">
        <v>38</v>
      </c>
      <c r="L1650" s="18">
        <v>47560</v>
      </c>
      <c r="M1650" s="50">
        <v>792.67</v>
      </c>
      <c r="N1650" s="19"/>
      <c r="O1650" s="48"/>
      <c r="P1650" s="48"/>
      <c r="Q1650" s="48"/>
      <c r="R1650" s="48"/>
      <c r="S1650" s="48"/>
      <c r="T1650" s="48"/>
      <c r="U1650" s="48"/>
    </row>
    <row r="1651" spans="1:16384" s="15" customFormat="1" ht="50.1" customHeight="1" x14ac:dyDescent="0.2">
      <c r="A1651" s="49"/>
      <c r="B1651" s="49" t="s">
        <v>379</v>
      </c>
      <c r="C1651" s="49" t="s">
        <v>440</v>
      </c>
      <c r="D1651" s="49" t="s">
        <v>164</v>
      </c>
      <c r="E1651" s="49"/>
      <c r="F1651" s="49">
        <v>2</v>
      </c>
      <c r="G1651" s="17">
        <v>42664</v>
      </c>
      <c r="H1651" s="49"/>
      <c r="I1651" s="49"/>
      <c r="J1651" s="49"/>
      <c r="K1651" s="49" t="s">
        <v>38</v>
      </c>
      <c r="L1651" s="18">
        <v>53476</v>
      </c>
      <c r="M1651" s="50">
        <v>891.27</v>
      </c>
      <c r="N1651" s="19"/>
      <c r="O1651" s="48"/>
      <c r="P1651" s="48"/>
      <c r="Q1651" s="48"/>
      <c r="R1651" s="48"/>
      <c r="S1651" s="48"/>
      <c r="T1651" s="48"/>
      <c r="U1651" s="48"/>
    </row>
    <row r="1652" spans="1:16384" s="15" customFormat="1" ht="16.5" x14ac:dyDescent="0.2">
      <c r="A1652" s="22"/>
      <c r="B1652" s="22"/>
      <c r="C1652" s="23"/>
      <c r="D1652" s="22"/>
      <c r="E1652" s="22"/>
      <c r="F1652" s="22"/>
      <c r="G1652" s="24"/>
      <c r="H1652" s="22"/>
      <c r="I1652" s="22"/>
      <c r="J1652" s="31"/>
      <c r="K1652" s="54" t="s">
        <v>39</v>
      </c>
      <c r="L1652" s="26">
        <f>SUM(L1645:L1651)</f>
        <v>355076</v>
      </c>
      <c r="M1652" s="26">
        <f>SUM(M1645:M1651)</f>
        <v>5917.93</v>
      </c>
      <c r="N1652" s="14"/>
    </row>
    <row r="1653" spans="1:16384" ht="11.25" customHeight="1" x14ac:dyDescent="0.2">
      <c r="A1653" s="79"/>
      <c r="B1653" s="79"/>
      <c r="C1653" s="79"/>
      <c r="D1653" s="79"/>
      <c r="E1653" s="79"/>
      <c r="F1653" s="79"/>
      <c r="G1653" s="80"/>
      <c r="H1653" s="78"/>
      <c r="I1653" s="87"/>
      <c r="J1653" s="87"/>
      <c r="K1653" s="12"/>
      <c r="L1653" s="43"/>
      <c r="M1653" s="32"/>
      <c r="N1653" s="69"/>
    </row>
    <row r="1654" spans="1:16384" ht="18" customHeight="1" x14ac:dyDescent="0.2">
      <c r="A1654" s="79"/>
      <c r="B1654" s="79"/>
      <c r="C1654" s="79"/>
      <c r="D1654" s="79"/>
      <c r="E1654" s="79"/>
      <c r="F1654" s="79"/>
      <c r="G1654" s="80"/>
      <c r="H1654" s="78"/>
      <c r="I1654" s="81"/>
      <c r="J1654" s="81"/>
      <c r="K1654" s="45" t="s">
        <v>142</v>
      </c>
      <c r="L1654" s="153">
        <f>L1527+L1545+L1568+L1652+L1642-2.4</f>
        <v>970900.86159999983</v>
      </c>
      <c r="M1654" s="153">
        <f>M1527+M1545+M1568+M1652+M1642</f>
        <v>21475.215</v>
      </c>
      <c r="N1654" s="69"/>
    </row>
    <row r="1655" spans="1:16384" ht="17.25" customHeight="1" x14ac:dyDescent="0.2">
      <c r="A1655" s="79"/>
      <c r="B1655" s="79"/>
      <c r="C1655" s="79"/>
      <c r="D1655" s="79"/>
      <c r="E1655" s="79"/>
      <c r="F1655" s="79"/>
      <c r="G1655" s="80"/>
      <c r="H1655" s="78"/>
      <c r="I1655" s="81"/>
      <c r="J1655" s="81"/>
      <c r="K1655" s="82"/>
      <c r="L1655" s="83"/>
      <c r="M1655" s="83"/>
      <c r="N1655" s="69"/>
    </row>
    <row r="1656" spans="1:16384" ht="17.25" customHeight="1" x14ac:dyDescent="0.25">
      <c r="A1656" s="168" t="s">
        <v>683</v>
      </c>
      <c r="B1656" s="168"/>
      <c r="C1656" s="168"/>
      <c r="D1656" s="168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69"/>
    </row>
    <row r="1657" spans="1:16384" ht="17.25" customHeight="1" x14ac:dyDescent="0.25">
      <c r="A1657" s="168" t="s">
        <v>684</v>
      </c>
      <c r="B1657" s="168"/>
      <c r="C1657" s="168"/>
      <c r="D1657" s="168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68"/>
      <c r="R1657" s="168"/>
      <c r="S1657" s="168"/>
      <c r="T1657" s="168"/>
      <c r="U1657" s="168"/>
      <c r="V1657" s="168"/>
      <c r="W1657" s="168"/>
      <c r="X1657" s="168"/>
      <c r="Y1657" s="168"/>
      <c r="Z1657" s="168"/>
      <c r="AA1657" s="168"/>
      <c r="AB1657" s="168"/>
      <c r="AC1657" s="168"/>
      <c r="AD1657" s="168"/>
      <c r="AE1657" s="168"/>
      <c r="AF1657" s="168"/>
      <c r="AG1657" s="168"/>
      <c r="AH1657" s="168"/>
      <c r="AI1657" s="168"/>
      <c r="AJ1657" s="168"/>
      <c r="AK1657" s="168"/>
      <c r="AL1657" s="168"/>
      <c r="AM1657" s="168"/>
      <c r="AN1657" s="168"/>
      <c r="AO1657" s="168"/>
      <c r="AP1657" s="168"/>
      <c r="AQ1657" s="168"/>
      <c r="AR1657" s="168"/>
      <c r="AS1657" s="168"/>
      <c r="AT1657" s="168"/>
      <c r="AU1657" s="168"/>
      <c r="AV1657" s="168"/>
      <c r="AW1657" s="168"/>
      <c r="AX1657" s="168"/>
      <c r="AY1657" s="168"/>
      <c r="AZ1657" s="168"/>
      <c r="BA1657" s="168"/>
      <c r="BB1657" s="168"/>
      <c r="BC1657" s="168"/>
      <c r="BD1657" s="168"/>
      <c r="BE1657" s="168"/>
      <c r="BF1657" s="168"/>
      <c r="BG1657" s="168"/>
      <c r="BH1657" s="168"/>
      <c r="BI1657" s="168"/>
      <c r="BJ1657" s="168"/>
      <c r="BK1657" s="168"/>
      <c r="BL1657" s="168"/>
      <c r="BM1657" s="168"/>
      <c r="BN1657" s="168"/>
      <c r="BO1657" s="168"/>
      <c r="BP1657" s="168"/>
      <c r="BQ1657" s="168"/>
      <c r="BR1657" s="168"/>
      <c r="BS1657" s="168"/>
      <c r="BT1657" s="168"/>
      <c r="BU1657" s="168"/>
      <c r="BV1657" s="168"/>
      <c r="BW1657" s="168"/>
      <c r="BX1657" s="168"/>
      <c r="BY1657" s="168"/>
      <c r="BZ1657" s="168"/>
      <c r="CA1657" s="168"/>
      <c r="CB1657" s="168"/>
      <c r="CC1657" s="168"/>
      <c r="CD1657" s="168"/>
      <c r="CE1657" s="168"/>
      <c r="CF1657" s="168"/>
      <c r="CG1657" s="168"/>
      <c r="CH1657" s="168"/>
      <c r="CI1657" s="168"/>
      <c r="CJ1657" s="168"/>
      <c r="CK1657" s="168"/>
      <c r="CL1657" s="168"/>
      <c r="CM1657" s="168"/>
      <c r="CN1657" s="168"/>
      <c r="CO1657" s="168"/>
      <c r="CP1657" s="168"/>
      <c r="CQ1657" s="168"/>
      <c r="CR1657" s="168"/>
      <c r="CS1657" s="168"/>
      <c r="CT1657" s="168"/>
      <c r="CU1657" s="168"/>
      <c r="CV1657" s="168"/>
      <c r="CW1657" s="168"/>
      <c r="CX1657" s="168"/>
      <c r="CY1657" s="168"/>
      <c r="CZ1657" s="168"/>
      <c r="DA1657" s="168"/>
      <c r="DB1657" s="168"/>
      <c r="DC1657" s="168"/>
      <c r="DD1657" s="168"/>
      <c r="DE1657" s="168"/>
      <c r="DF1657" s="168"/>
      <c r="DG1657" s="168"/>
      <c r="DH1657" s="168"/>
      <c r="DI1657" s="168"/>
      <c r="DJ1657" s="168"/>
      <c r="DK1657" s="168"/>
      <c r="DL1657" s="168"/>
      <c r="DM1657" s="168"/>
      <c r="DN1657" s="168"/>
      <c r="DO1657" s="168"/>
      <c r="DP1657" s="168"/>
      <c r="DQ1657" s="168"/>
      <c r="DR1657" s="168"/>
      <c r="DS1657" s="168"/>
      <c r="DT1657" s="168"/>
      <c r="DU1657" s="168"/>
      <c r="DV1657" s="168"/>
      <c r="DW1657" s="168"/>
      <c r="DX1657" s="168"/>
      <c r="DY1657" s="168"/>
      <c r="DZ1657" s="168"/>
      <c r="EA1657" s="168"/>
      <c r="EB1657" s="168"/>
      <c r="EC1657" s="168"/>
      <c r="ED1657" s="168"/>
      <c r="EE1657" s="168"/>
      <c r="EF1657" s="168"/>
      <c r="EG1657" s="168"/>
      <c r="EH1657" s="168"/>
      <c r="EI1657" s="168"/>
      <c r="EJ1657" s="168"/>
      <c r="EK1657" s="168"/>
      <c r="EL1657" s="168"/>
      <c r="EM1657" s="168"/>
      <c r="EN1657" s="168"/>
      <c r="EO1657" s="168"/>
      <c r="EP1657" s="168"/>
      <c r="EQ1657" s="168"/>
      <c r="ER1657" s="168"/>
      <c r="ES1657" s="168"/>
      <c r="ET1657" s="168"/>
      <c r="EU1657" s="168"/>
      <c r="EV1657" s="168"/>
      <c r="EW1657" s="168"/>
      <c r="EX1657" s="168"/>
      <c r="EY1657" s="168"/>
      <c r="EZ1657" s="168"/>
      <c r="FA1657" s="168"/>
      <c r="FB1657" s="168"/>
      <c r="FC1657" s="168"/>
      <c r="FD1657" s="168"/>
      <c r="FE1657" s="168"/>
      <c r="FF1657" s="168"/>
      <c r="FG1657" s="168"/>
      <c r="FH1657" s="168"/>
      <c r="FI1657" s="168"/>
      <c r="FJ1657" s="168"/>
      <c r="FK1657" s="168"/>
      <c r="FL1657" s="168"/>
      <c r="FM1657" s="168"/>
      <c r="FN1657" s="168"/>
      <c r="FO1657" s="168"/>
      <c r="FP1657" s="168"/>
      <c r="FQ1657" s="168"/>
      <c r="FR1657" s="168"/>
      <c r="FS1657" s="168"/>
      <c r="FT1657" s="168"/>
      <c r="FU1657" s="168"/>
      <c r="FV1657" s="168"/>
      <c r="FW1657" s="168"/>
      <c r="FX1657" s="168"/>
      <c r="FY1657" s="168"/>
      <c r="FZ1657" s="168"/>
      <c r="GA1657" s="168"/>
      <c r="GB1657" s="168"/>
      <c r="GC1657" s="168"/>
      <c r="GD1657" s="168"/>
      <c r="GE1657" s="168"/>
      <c r="GF1657" s="168"/>
      <c r="GG1657" s="168"/>
      <c r="GH1657" s="168"/>
      <c r="GI1657" s="168"/>
      <c r="GJ1657" s="168"/>
      <c r="GK1657" s="168"/>
      <c r="GL1657" s="168"/>
      <c r="GM1657" s="168"/>
      <c r="GN1657" s="168"/>
      <c r="GO1657" s="168"/>
      <c r="GP1657" s="168"/>
      <c r="GQ1657" s="168"/>
      <c r="GR1657" s="168"/>
      <c r="GS1657" s="168"/>
      <c r="GT1657" s="168"/>
      <c r="GU1657" s="168"/>
      <c r="GV1657" s="168"/>
      <c r="GW1657" s="168"/>
      <c r="GX1657" s="168"/>
      <c r="GY1657" s="168"/>
      <c r="GZ1657" s="168"/>
      <c r="HA1657" s="168"/>
      <c r="HB1657" s="168"/>
      <c r="HC1657" s="168"/>
      <c r="HD1657" s="168"/>
      <c r="HE1657" s="168"/>
      <c r="HF1657" s="168"/>
      <c r="HG1657" s="168"/>
      <c r="HH1657" s="168"/>
      <c r="HI1657" s="168"/>
      <c r="HJ1657" s="168"/>
      <c r="HK1657" s="168"/>
      <c r="HL1657" s="168"/>
      <c r="HM1657" s="168"/>
      <c r="HN1657" s="168"/>
      <c r="HO1657" s="168"/>
      <c r="HP1657" s="168"/>
      <c r="HQ1657" s="168"/>
      <c r="HR1657" s="168"/>
      <c r="HS1657" s="168"/>
      <c r="HT1657" s="168"/>
      <c r="HU1657" s="168"/>
      <c r="HV1657" s="168"/>
      <c r="HW1657" s="168"/>
      <c r="HX1657" s="168"/>
      <c r="HY1657" s="168"/>
      <c r="HZ1657" s="168"/>
      <c r="IA1657" s="168"/>
      <c r="IB1657" s="168"/>
      <c r="IC1657" s="168"/>
      <c r="ID1657" s="168"/>
      <c r="IE1657" s="168"/>
      <c r="IF1657" s="168"/>
      <c r="IG1657" s="168"/>
      <c r="IH1657" s="168"/>
      <c r="II1657" s="168"/>
      <c r="IJ1657" s="168"/>
      <c r="IK1657" s="168"/>
      <c r="IL1657" s="168"/>
      <c r="IM1657" s="168"/>
      <c r="IN1657" s="168"/>
      <c r="IO1657" s="168"/>
      <c r="IP1657" s="168"/>
      <c r="IQ1657" s="168"/>
      <c r="IR1657" s="168"/>
      <c r="IS1657" s="168"/>
      <c r="IT1657" s="168"/>
      <c r="IU1657" s="168"/>
      <c r="IV1657" s="168"/>
      <c r="IW1657" s="168"/>
      <c r="IX1657" s="168"/>
      <c r="IY1657" s="168"/>
      <c r="IZ1657" s="168"/>
      <c r="JA1657" s="168"/>
      <c r="JB1657" s="168"/>
      <c r="JC1657" s="168"/>
      <c r="JD1657" s="168"/>
      <c r="JE1657" s="168"/>
      <c r="JF1657" s="168"/>
      <c r="JG1657" s="168"/>
      <c r="JH1657" s="168"/>
      <c r="JI1657" s="168"/>
      <c r="JJ1657" s="168"/>
      <c r="JK1657" s="168"/>
      <c r="JL1657" s="168"/>
      <c r="JM1657" s="168"/>
      <c r="JN1657" s="168"/>
      <c r="JO1657" s="168"/>
      <c r="JP1657" s="168"/>
      <c r="JQ1657" s="168"/>
      <c r="JR1657" s="168"/>
      <c r="JS1657" s="168"/>
      <c r="JT1657" s="168"/>
      <c r="JU1657" s="168"/>
      <c r="JV1657" s="168"/>
      <c r="JW1657" s="168"/>
      <c r="JX1657" s="168"/>
      <c r="JY1657" s="168"/>
      <c r="JZ1657" s="168"/>
      <c r="KA1657" s="168"/>
      <c r="KB1657" s="168"/>
      <c r="KC1657" s="168"/>
      <c r="KD1657" s="168"/>
      <c r="KE1657" s="168"/>
      <c r="KF1657" s="168"/>
      <c r="KG1657" s="168"/>
      <c r="KH1657" s="168"/>
      <c r="KI1657" s="168"/>
      <c r="KJ1657" s="168"/>
      <c r="KK1657" s="168"/>
      <c r="KL1657" s="168"/>
      <c r="KM1657" s="168"/>
      <c r="KN1657" s="168"/>
      <c r="KO1657" s="168"/>
      <c r="KP1657" s="168"/>
      <c r="KQ1657" s="168"/>
      <c r="KR1657" s="168"/>
      <c r="KS1657" s="168"/>
      <c r="KT1657" s="168"/>
      <c r="KU1657" s="168"/>
      <c r="KV1657" s="168"/>
      <c r="KW1657" s="168"/>
      <c r="KX1657" s="168"/>
      <c r="KY1657" s="168"/>
      <c r="KZ1657" s="168"/>
      <c r="LA1657" s="168"/>
      <c r="LB1657" s="168"/>
      <c r="LC1657" s="168"/>
      <c r="LD1657" s="168"/>
      <c r="LE1657" s="168"/>
      <c r="LF1657" s="168"/>
      <c r="LG1657" s="168"/>
      <c r="LH1657" s="168"/>
      <c r="LI1657" s="168"/>
      <c r="LJ1657" s="168"/>
      <c r="LK1657" s="168"/>
      <c r="LL1657" s="168"/>
      <c r="LM1657" s="168"/>
      <c r="LN1657" s="168"/>
      <c r="LO1657" s="168"/>
      <c r="LP1657" s="168"/>
      <c r="LQ1657" s="168"/>
      <c r="LR1657" s="168"/>
      <c r="LS1657" s="168"/>
      <c r="LT1657" s="168"/>
      <c r="LU1657" s="168"/>
      <c r="LV1657" s="168"/>
      <c r="LW1657" s="168"/>
      <c r="LX1657" s="168"/>
      <c r="LY1657" s="168"/>
      <c r="LZ1657" s="168"/>
      <c r="MA1657" s="168"/>
      <c r="MB1657" s="168"/>
      <c r="MC1657" s="168"/>
      <c r="MD1657" s="168"/>
      <c r="ME1657" s="168"/>
      <c r="MF1657" s="168"/>
      <c r="MG1657" s="168"/>
      <c r="MH1657" s="168"/>
      <c r="MI1657" s="168"/>
      <c r="MJ1657" s="168"/>
      <c r="MK1657" s="168"/>
      <c r="ML1657" s="168"/>
      <c r="MM1657" s="168"/>
      <c r="MN1657" s="168"/>
      <c r="MO1657" s="168"/>
      <c r="MP1657" s="168"/>
      <c r="MQ1657" s="168"/>
      <c r="MR1657" s="168"/>
      <c r="MS1657" s="168"/>
      <c r="MT1657" s="168"/>
      <c r="MU1657" s="168"/>
      <c r="MV1657" s="168"/>
      <c r="MW1657" s="168"/>
      <c r="MX1657" s="168"/>
      <c r="MY1657" s="168"/>
      <c r="MZ1657" s="168"/>
      <c r="NA1657" s="168"/>
      <c r="NB1657" s="168"/>
      <c r="NC1657" s="168"/>
      <c r="ND1657" s="168"/>
      <c r="NE1657" s="168"/>
      <c r="NF1657" s="168"/>
      <c r="NG1657" s="168"/>
      <c r="NH1657" s="168"/>
      <c r="NI1657" s="168"/>
      <c r="NJ1657" s="168"/>
      <c r="NK1657" s="168"/>
      <c r="NL1657" s="168"/>
      <c r="NM1657" s="168"/>
      <c r="NN1657" s="168"/>
      <c r="NO1657" s="168"/>
      <c r="NP1657" s="168"/>
      <c r="NQ1657" s="168"/>
      <c r="NR1657" s="168"/>
      <c r="NS1657" s="168"/>
      <c r="NT1657" s="168"/>
      <c r="NU1657" s="168"/>
      <c r="NV1657" s="168"/>
      <c r="NW1657" s="168"/>
      <c r="NX1657" s="168"/>
      <c r="NY1657" s="168"/>
      <c r="NZ1657" s="168"/>
      <c r="OA1657" s="168"/>
      <c r="OB1657" s="168"/>
      <c r="OC1657" s="168"/>
      <c r="OD1657" s="168"/>
      <c r="OE1657" s="168"/>
      <c r="OF1657" s="168"/>
      <c r="OG1657" s="168"/>
      <c r="OH1657" s="168"/>
      <c r="OI1657" s="168"/>
      <c r="OJ1657" s="168"/>
      <c r="OK1657" s="168"/>
      <c r="OL1657" s="168"/>
      <c r="OM1657" s="168"/>
      <c r="ON1657" s="168"/>
      <c r="OO1657" s="168"/>
      <c r="OP1657" s="168"/>
      <c r="OQ1657" s="168"/>
      <c r="OR1657" s="168"/>
      <c r="OS1657" s="168"/>
      <c r="OT1657" s="168"/>
      <c r="OU1657" s="168"/>
      <c r="OV1657" s="168"/>
      <c r="OW1657" s="168"/>
      <c r="OX1657" s="168"/>
      <c r="OY1657" s="168"/>
      <c r="OZ1657" s="168"/>
      <c r="PA1657" s="168"/>
      <c r="PB1657" s="168"/>
      <c r="PC1657" s="168"/>
      <c r="PD1657" s="168"/>
      <c r="PE1657" s="168"/>
      <c r="PF1657" s="168"/>
      <c r="PG1657" s="168"/>
      <c r="PH1657" s="168"/>
      <c r="PI1657" s="168"/>
      <c r="PJ1657" s="168"/>
      <c r="PK1657" s="168"/>
      <c r="PL1657" s="168"/>
      <c r="PM1657" s="168"/>
      <c r="PN1657" s="168"/>
      <c r="PO1657" s="168"/>
      <c r="PP1657" s="168"/>
      <c r="PQ1657" s="168"/>
      <c r="PR1657" s="168"/>
      <c r="PS1657" s="168"/>
      <c r="PT1657" s="168"/>
      <c r="PU1657" s="168"/>
      <c r="PV1657" s="168"/>
      <c r="PW1657" s="168"/>
      <c r="PX1657" s="168"/>
      <c r="PY1657" s="168"/>
      <c r="PZ1657" s="168"/>
      <c r="QA1657" s="168"/>
      <c r="QB1657" s="168"/>
      <c r="QC1657" s="168"/>
      <c r="QD1657" s="168"/>
      <c r="QE1657" s="168"/>
      <c r="QF1657" s="168"/>
      <c r="QG1657" s="168"/>
      <c r="QH1657" s="168"/>
      <c r="QI1657" s="168"/>
      <c r="QJ1657" s="168"/>
      <c r="QK1657" s="168"/>
      <c r="QL1657" s="168"/>
      <c r="QM1657" s="168"/>
      <c r="QN1657" s="168"/>
      <c r="QO1657" s="168"/>
      <c r="QP1657" s="168"/>
      <c r="QQ1657" s="168"/>
      <c r="QR1657" s="168"/>
      <c r="QS1657" s="168"/>
      <c r="QT1657" s="168"/>
      <c r="QU1657" s="168"/>
      <c r="QV1657" s="168"/>
      <c r="QW1657" s="168"/>
      <c r="QX1657" s="168"/>
      <c r="QY1657" s="168"/>
      <c r="QZ1657" s="168"/>
      <c r="RA1657" s="168"/>
      <c r="RB1657" s="168"/>
      <c r="RC1657" s="168"/>
      <c r="RD1657" s="168"/>
      <c r="RE1657" s="168"/>
      <c r="RF1657" s="168"/>
      <c r="RG1657" s="168"/>
      <c r="RH1657" s="168"/>
      <c r="RI1657" s="168"/>
      <c r="RJ1657" s="168"/>
      <c r="RK1657" s="168"/>
      <c r="RL1657" s="168"/>
      <c r="RM1657" s="168"/>
      <c r="RN1657" s="168"/>
      <c r="RO1657" s="168"/>
      <c r="RP1657" s="168"/>
      <c r="RQ1657" s="168"/>
      <c r="RR1657" s="168"/>
      <c r="RS1657" s="168"/>
      <c r="RT1657" s="168"/>
      <c r="RU1657" s="168"/>
      <c r="RV1657" s="168"/>
      <c r="RW1657" s="168"/>
      <c r="RX1657" s="168"/>
      <c r="RY1657" s="168"/>
      <c r="RZ1657" s="168"/>
      <c r="SA1657" s="168"/>
      <c r="SB1657" s="168"/>
      <c r="SC1657" s="168"/>
      <c r="SD1657" s="168"/>
      <c r="SE1657" s="168"/>
      <c r="SF1657" s="168"/>
      <c r="SG1657" s="168"/>
      <c r="SH1657" s="168"/>
      <c r="SI1657" s="168"/>
      <c r="SJ1657" s="168"/>
      <c r="SK1657" s="168"/>
      <c r="SL1657" s="168"/>
      <c r="SM1657" s="168"/>
      <c r="SN1657" s="168"/>
      <c r="SO1657" s="168"/>
      <c r="SP1657" s="168"/>
      <c r="SQ1657" s="168"/>
      <c r="SR1657" s="168"/>
      <c r="SS1657" s="168"/>
      <c r="ST1657" s="168"/>
      <c r="SU1657" s="168"/>
      <c r="SV1657" s="168"/>
      <c r="SW1657" s="168"/>
      <c r="SX1657" s="168"/>
      <c r="SY1657" s="168"/>
      <c r="SZ1657" s="168"/>
      <c r="TA1657" s="168"/>
      <c r="TB1657" s="168"/>
      <c r="TC1657" s="168"/>
      <c r="TD1657" s="168"/>
      <c r="TE1657" s="168"/>
      <c r="TF1657" s="168"/>
      <c r="TG1657" s="168"/>
      <c r="TH1657" s="168"/>
      <c r="TI1657" s="168"/>
      <c r="TJ1657" s="168"/>
      <c r="TK1657" s="168"/>
      <c r="TL1657" s="168"/>
      <c r="TM1657" s="168"/>
      <c r="TN1657" s="168"/>
      <c r="TO1657" s="168"/>
      <c r="TP1657" s="168"/>
      <c r="TQ1657" s="168"/>
      <c r="TR1657" s="168"/>
      <c r="TS1657" s="168"/>
      <c r="TT1657" s="168"/>
      <c r="TU1657" s="168"/>
      <c r="TV1657" s="168"/>
      <c r="TW1657" s="168"/>
      <c r="TX1657" s="168"/>
      <c r="TY1657" s="168"/>
      <c r="TZ1657" s="168"/>
      <c r="UA1657" s="168"/>
      <c r="UB1657" s="168"/>
      <c r="UC1657" s="168"/>
      <c r="UD1657" s="168"/>
      <c r="UE1657" s="168"/>
      <c r="UF1657" s="168"/>
      <c r="UG1657" s="168"/>
      <c r="UH1657" s="168"/>
      <c r="UI1657" s="168"/>
      <c r="UJ1657" s="168"/>
      <c r="UK1657" s="168"/>
      <c r="UL1657" s="168"/>
      <c r="UM1657" s="168"/>
      <c r="UN1657" s="168"/>
      <c r="UO1657" s="168"/>
      <c r="UP1657" s="168"/>
      <c r="UQ1657" s="168"/>
      <c r="UR1657" s="168"/>
      <c r="US1657" s="168"/>
      <c r="UT1657" s="168"/>
      <c r="UU1657" s="168"/>
      <c r="UV1657" s="168"/>
      <c r="UW1657" s="168"/>
      <c r="UX1657" s="168"/>
      <c r="UY1657" s="168"/>
      <c r="UZ1657" s="168"/>
      <c r="VA1657" s="168"/>
      <c r="VB1657" s="168"/>
      <c r="VC1657" s="168"/>
      <c r="VD1657" s="168"/>
      <c r="VE1657" s="168"/>
      <c r="VF1657" s="168"/>
      <c r="VG1657" s="168"/>
      <c r="VH1657" s="168"/>
      <c r="VI1657" s="168"/>
      <c r="VJ1657" s="168"/>
      <c r="VK1657" s="168"/>
      <c r="VL1657" s="168"/>
      <c r="VM1657" s="168"/>
      <c r="VN1657" s="168"/>
      <c r="VO1657" s="168"/>
      <c r="VP1657" s="168"/>
      <c r="VQ1657" s="168"/>
      <c r="VR1657" s="168"/>
      <c r="VS1657" s="168"/>
      <c r="VT1657" s="168"/>
      <c r="VU1657" s="168"/>
      <c r="VV1657" s="168"/>
      <c r="VW1657" s="168"/>
      <c r="VX1657" s="168"/>
      <c r="VY1657" s="168"/>
      <c r="VZ1657" s="168"/>
      <c r="WA1657" s="168"/>
      <c r="WB1657" s="168"/>
      <c r="WC1657" s="168"/>
      <c r="WD1657" s="168"/>
      <c r="WE1657" s="168"/>
      <c r="WF1657" s="168"/>
      <c r="WG1657" s="168"/>
      <c r="WH1657" s="168"/>
      <c r="WI1657" s="168"/>
      <c r="WJ1657" s="168"/>
      <c r="WK1657" s="168"/>
      <c r="WL1657" s="168"/>
      <c r="WM1657" s="168"/>
      <c r="WN1657" s="168"/>
      <c r="WO1657" s="168"/>
      <c r="WP1657" s="168"/>
      <c r="WQ1657" s="168"/>
      <c r="WR1657" s="168"/>
      <c r="WS1657" s="168"/>
      <c r="WT1657" s="168"/>
      <c r="WU1657" s="168"/>
      <c r="WV1657" s="168"/>
      <c r="WW1657" s="168"/>
      <c r="WX1657" s="168"/>
      <c r="WY1657" s="168"/>
      <c r="WZ1657" s="168"/>
      <c r="XA1657" s="168"/>
      <c r="XB1657" s="168"/>
      <c r="XC1657" s="168"/>
      <c r="XD1657" s="168"/>
      <c r="XE1657" s="168"/>
      <c r="XF1657" s="168"/>
      <c r="XG1657" s="168"/>
      <c r="XH1657" s="168"/>
      <c r="XI1657" s="168"/>
      <c r="XJ1657" s="168"/>
      <c r="XK1657" s="168"/>
      <c r="XL1657" s="168"/>
      <c r="XM1657" s="168"/>
      <c r="XN1657" s="168"/>
      <c r="XO1657" s="168"/>
      <c r="XP1657" s="168"/>
      <c r="XQ1657" s="168"/>
      <c r="XR1657" s="168"/>
      <c r="XS1657" s="168"/>
      <c r="XT1657" s="168"/>
      <c r="XU1657" s="168"/>
      <c r="XV1657" s="168"/>
      <c r="XW1657" s="168"/>
      <c r="XX1657" s="168"/>
      <c r="XY1657" s="168"/>
      <c r="XZ1657" s="168"/>
      <c r="YA1657" s="168"/>
      <c r="YB1657" s="168"/>
      <c r="YC1657" s="168"/>
      <c r="YD1657" s="168"/>
      <c r="YE1657" s="168"/>
      <c r="YF1657" s="168"/>
      <c r="YG1657" s="168"/>
      <c r="YH1657" s="168"/>
      <c r="YI1657" s="168"/>
      <c r="YJ1657" s="168"/>
      <c r="YK1657" s="168"/>
      <c r="YL1657" s="168"/>
      <c r="YM1657" s="168"/>
      <c r="YN1657" s="168"/>
      <c r="YO1657" s="168"/>
      <c r="YP1657" s="168"/>
      <c r="YQ1657" s="168"/>
      <c r="YR1657" s="168"/>
      <c r="YS1657" s="168"/>
      <c r="YT1657" s="168"/>
      <c r="YU1657" s="168"/>
      <c r="YV1657" s="168"/>
      <c r="YW1657" s="168"/>
      <c r="YX1657" s="168"/>
      <c r="YY1657" s="168"/>
      <c r="YZ1657" s="168"/>
      <c r="ZA1657" s="168"/>
      <c r="ZB1657" s="168"/>
      <c r="ZC1657" s="168"/>
      <c r="ZD1657" s="168"/>
      <c r="ZE1657" s="168"/>
      <c r="ZF1657" s="168"/>
      <c r="ZG1657" s="168"/>
      <c r="ZH1657" s="168"/>
      <c r="ZI1657" s="168"/>
      <c r="ZJ1657" s="168"/>
      <c r="ZK1657" s="168"/>
      <c r="ZL1657" s="168"/>
      <c r="ZM1657" s="168"/>
      <c r="ZN1657" s="168"/>
      <c r="ZO1657" s="168"/>
      <c r="ZP1657" s="168"/>
      <c r="ZQ1657" s="168"/>
      <c r="ZR1657" s="168"/>
      <c r="ZS1657" s="168"/>
      <c r="ZT1657" s="168"/>
      <c r="ZU1657" s="168"/>
      <c r="ZV1657" s="168"/>
      <c r="ZW1657" s="168"/>
      <c r="ZX1657" s="168"/>
      <c r="ZY1657" s="168"/>
      <c r="ZZ1657" s="168"/>
      <c r="AAA1657" s="168"/>
      <c r="AAB1657" s="168"/>
      <c r="AAC1657" s="168"/>
      <c r="AAD1657" s="168"/>
      <c r="AAE1657" s="168"/>
      <c r="AAF1657" s="168"/>
      <c r="AAG1657" s="168"/>
      <c r="AAH1657" s="168"/>
      <c r="AAI1657" s="168"/>
      <c r="AAJ1657" s="168"/>
      <c r="AAK1657" s="168"/>
      <c r="AAL1657" s="168"/>
      <c r="AAM1657" s="168"/>
      <c r="AAN1657" s="168"/>
      <c r="AAO1657" s="168"/>
      <c r="AAP1657" s="168"/>
      <c r="AAQ1657" s="168"/>
      <c r="AAR1657" s="168"/>
      <c r="AAS1657" s="168"/>
      <c r="AAT1657" s="168"/>
      <c r="AAU1657" s="168"/>
      <c r="AAV1657" s="168"/>
      <c r="AAW1657" s="168"/>
      <c r="AAX1657" s="168"/>
      <c r="AAY1657" s="168"/>
      <c r="AAZ1657" s="168"/>
      <c r="ABA1657" s="168"/>
      <c r="ABB1657" s="168"/>
      <c r="ABC1657" s="168"/>
      <c r="ABD1657" s="168"/>
      <c r="ABE1657" s="168"/>
      <c r="ABF1657" s="168"/>
      <c r="ABG1657" s="168"/>
      <c r="ABH1657" s="168"/>
      <c r="ABI1657" s="168"/>
      <c r="ABJ1657" s="168"/>
      <c r="ABK1657" s="168"/>
      <c r="ABL1657" s="168"/>
      <c r="ABM1657" s="168"/>
      <c r="ABN1657" s="168"/>
      <c r="ABO1657" s="168"/>
      <c r="ABP1657" s="168"/>
      <c r="ABQ1657" s="168"/>
      <c r="ABR1657" s="168"/>
      <c r="ABS1657" s="168"/>
      <c r="ABT1657" s="168"/>
      <c r="ABU1657" s="168"/>
      <c r="ABV1657" s="168"/>
      <c r="ABW1657" s="168"/>
      <c r="ABX1657" s="168"/>
      <c r="ABY1657" s="168"/>
      <c r="ABZ1657" s="168"/>
      <c r="ACA1657" s="168"/>
      <c r="ACB1657" s="168"/>
      <c r="ACC1657" s="168"/>
      <c r="ACD1657" s="168"/>
      <c r="ACE1657" s="168"/>
      <c r="ACF1657" s="168"/>
      <c r="ACG1657" s="168"/>
      <c r="ACH1657" s="168"/>
      <c r="ACI1657" s="168"/>
      <c r="ACJ1657" s="168"/>
      <c r="ACK1657" s="168"/>
      <c r="ACL1657" s="168"/>
      <c r="ACM1657" s="168"/>
      <c r="ACN1657" s="168"/>
      <c r="ACO1657" s="168"/>
      <c r="ACP1657" s="168"/>
      <c r="ACQ1657" s="168"/>
      <c r="ACR1657" s="168"/>
      <c r="ACS1657" s="168"/>
      <c r="ACT1657" s="168"/>
      <c r="ACU1657" s="168"/>
      <c r="ACV1657" s="168"/>
      <c r="ACW1657" s="168"/>
      <c r="ACX1657" s="168"/>
      <c r="ACY1657" s="168"/>
      <c r="ACZ1657" s="168"/>
      <c r="ADA1657" s="168"/>
      <c r="ADB1657" s="168"/>
      <c r="ADC1657" s="168"/>
      <c r="ADD1657" s="168"/>
      <c r="ADE1657" s="168"/>
      <c r="ADF1657" s="168"/>
      <c r="ADG1657" s="168"/>
      <c r="ADH1657" s="168"/>
      <c r="ADI1657" s="168"/>
      <c r="ADJ1657" s="168"/>
      <c r="ADK1657" s="168"/>
      <c r="ADL1657" s="168"/>
      <c r="ADM1657" s="168"/>
      <c r="ADN1657" s="168"/>
      <c r="ADO1657" s="168"/>
      <c r="ADP1657" s="168"/>
      <c r="ADQ1657" s="168"/>
      <c r="ADR1657" s="168"/>
      <c r="ADS1657" s="168"/>
      <c r="ADT1657" s="168"/>
      <c r="ADU1657" s="168"/>
      <c r="ADV1657" s="168"/>
      <c r="ADW1657" s="168"/>
      <c r="ADX1657" s="168"/>
      <c r="ADY1657" s="168"/>
      <c r="ADZ1657" s="168"/>
      <c r="AEA1657" s="168"/>
      <c r="AEB1657" s="168"/>
      <c r="AEC1657" s="168"/>
      <c r="AED1657" s="168"/>
      <c r="AEE1657" s="168"/>
      <c r="AEF1657" s="168"/>
      <c r="AEG1657" s="168"/>
      <c r="AEH1657" s="168"/>
      <c r="AEI1657" s="168"/>
      <c r="AEJ1657" s="168"/>
      <c r="AEK1657" s="168"/>
      <c r="AEL1657" s="168"/>
      <c r="AEM1657" s="168"/>
      <c r="AEN1657" s="168"/>
      <c r="AEO1657" s="168"/>
      <c r="AEP1657" s="168"/>
      <c r="AEQ1657" s="168"/>
      <c r="AER1657" s="168"/>
      <c r="AES1657" s="168"/>
      <c r="AET1657" s="168"/>
      <c r="AEU1657" s="168"/>
      <c r="AEV1657" s="168"/>
      <c r="AEW1657" s="168"/>
      <c r="AEX1657" s="168"/>
      <c r="AEY1657" s="168"/>
      <c r="AEZ1657" s="168"/>
      <c r="AFA1657" s="168"/>
      <c r="AFB1657" s="168"/>
      <c r="AFC1657" s="168"/>
      <c r="AFD1657" s="168"/>
      <c r="AFE1657" s="168"/>
      <c r="AFF1657" s="168"/>
      <c r="AFG1657" s="168"/>
      <c r="AFH1657" s="168"/>
      <c r="AFI1657" s="168"/>
      <c r="AFJ1657" s="168"/>
      <c r="AFK1657" s="168"/>
      <c r="AFL1657" s="168"/>
      <c r="AFM1657" s="168"/>
      <c r="AFN1657" s="168"/>
      <c r="AFO1657" s="168"/>
      <c r="AFP1657" s="168"/>
      <c r="AFQ1657" s="168"/>
      <c r="AFR1657" s="168"/>
      <c r="AFS1657" s="168"/>
      <c r="AFT1657" s="168"/>
      <c r="AFU1657" s="168"/>
      <c r="AFV1657" s="168"/>
      <c r="AFW1657" s="168"/>
      <c r="AFX1657" s="168"/>
      <c r="AFY1657" s="168"/>
      <c r="AFZ1657" s="168"/>
      <c r="AGA1657" s="168"/>
      <c r="AGB1657" s="168"/>
      <c r="AGC1657" s="168"/>
      <c r="AGD1657" s="168"/>
      <c r="AGE1657" s="168"/>
      <c r="AGF1657" s="168"/>
      <c r="AGG1657" s="168"/>
      <c r="AGH1657" s="168"/>
      <c r="AGI1657" s="168"/>
      <c r="AGJ1657" s="168"/>
      <c r="AGK1657" s="168"/>
      <c r="AGL1657" s="168"/>
      <c r="AGM1657" s="168"/>
      <c r="AGN1657" s="168"/>
      <c r="AGO1657" s="168"/>
      <c r="AGP1657" s="168"/>
      <c r="AGQ1657" s="168"/>
      <c r="AGR1657" s="168"/>
      <c r="AGS1657" s="168"/>
      <c r="AGT1657" s="168"/>
      <c r="AGU1657" s="168"/>
      <c r="AGV1657" s="168"/>
      <c r="AGW1657" s="168"/>
      <c r="AGX1657" s="168"/>
      <c r="AGY1657" s="168"/>
      <c r="AGZ1657" s="168"/>
      <c r="AHA1657" s="168"/>
      <c r="AHB1657" s="168"/>
      <c r="AHC1657" s="168"/>
      <c r="AHD1657" s="168"/>
      <c r="AHE1657" s="168"/>
      <c r="AHF1657" s="168"/>
      <c r="AHG1657" s="168"/>
      <c r="AHH1657" s="168"/>
      <c r="AHI1657" s="168"/>
      <c r="AHJ1657" s="168"/>
      <c r="AHK1657" s="168"/>
      <c r="AHL1657" s="168"/>
      <c r="AHM1657" s="168"/>
      <c r="AHN1657" s="168"/>
      <c r="AHO1657" s="168"/>
      <c r="AHP1657" s="168"/>
      <c r="AHQ1657" s="168"/>
      <c r="AHR1657" s="168"/>
      <c r="AHS1657" s="168"/>
      <c r="AHT1657" s="168"/>
      <c r="AHU1657" s="168"/>
      <c r="AHV1657" s="168"/>
      <c r="AHW1657" s="168"/>
      <c r="AHX1657" s="168"/>
      <c r="AHY1657" s="168"/>
      <c r="AHZ1657" s="168"/>
      <c r="AIA1657" s="168"/>
      <c r="AIB1657" s="168"/>
      <c r="AIC1657" s="168"/>
      <c r="AID1657" s="168"/>
      <c r="AIE1657" s="168"/>
      <c r="AIF1657" s="168"/>
      <c r="AIG1657" s="168"/>
      <c r="AIH1657" s="168"/>
      <c r="AII1657" s="168"/>
      <c r="AIJ1657" s="168"/>
      <c r="AIK1657" s="168"/>
      <c r="AIL1657" s="168"/>
      <c r="AIM1657" s="168"/>
      <c r="AIN1657" s="168"/>
      <c r="AIO1657" s="168"/>
      <c r="AIP1657" s="168"/>
      <c r="AIQ1657" s="168"/>
      <c r="AIR1657" s="168"/>
      <c r="AIS1657" s="168"/>
      <c r="AIT1657" s="168"/>
      <c r="AIU1657" s="168"/>
      <c r="AIV1657" s="168"/>
      <c r="AIW1657" s="168"/>
      <c r="AIX1657" s="168"/>
      <c r="AIY1657" s="168"/>
      <c r="AIZ1657" s="168"/>
      <c r="AJA1657" s="168"/>
      <c r="AJB1657" s="168"/>
      <c r="AJC1657" s="168"/>
      <c r="AJD1657" s="168"/>
      <c r="AJE1657" s="168"/>
      <c r="AJF1657" s="168"/>
      <c r="AJG1657" s="168"/>
      <c r="AJH1657" s="168"/>
      <c r="AJI1657" s="168"/>
      <c r="AJJ1657" s="168"/>
      <c r="AJK1657" s="168"/>
      <c r="AJL1657" s="168"/>
      <c r="AJM1657" s="168"/>
      <c r="AJN1657" s="168"/>
      <c r="AJO1657" s="168"/>
      <c r="AJP1657" s="168"/>
      <c r="AJQ1657" s="168"/>
      <c r="AJR1657" s="168"/>
      <c r="AJS1657" s="168"/>
      <c r="AJT1657" s="168"/>
      <c r="AJU1657" s="168"/>
      <c r="AJV1657" s="168"/>
      <c r="AJW1657" s="168"/>
      <c r="AJX1657" s="168"/>
      <c r="AJY1657" s="168"/>
      <c r="AJZ1657" s="168"/>
      <c r="AKA1657" s="168"/>
      <c r="AKB1657" s="168"/>
      <c r="AKC1657" s="168"/>
      <c r="AKD1657" s="168"/>
      <c r="AKE1657" s="168"/>
      <c r="AKF1657" s="168"/>
      <c r="AKG1657" s="168"/>
      <c r="AKH1657" s="168"/>
      <c r="AKI1657" s="168"/>
      <c r="AKJ1657" s="168"/>
      <c r="AKK1657" s="168"/>
      <c r="AKL1657" s="168"/>
      <c r="AKM1657" s="168"/>
      <c r="AKN1657" s="168"/>
      <c r="AKO1657" s="168"/>
      <c r="AKP1657" s="168"/>
      <c r="AKQ1657" s="168"/>
      <c r="AKR1657" s="168"/>
      <c r="AKS1657" s="168"/>
      <c r="AKT1657" s="168"/>
      <c r="AKU1657" s="168"/>
      <c r="AKV1657" s="168"/>
      <c r="AKW1657" s="168"/>
      <c r="AKX1657" s="168"/>
      <c r="AKY1657" s="168"/>
      <c r="AKZ1657" s="168"/>
      <c r="ALA1657" s="168"/>
      <c r="ALB1657" s="168"/>
      <c r="ALC1657" s="168"/>
      <c r="ALD1657" s="168"/>
      <c r="ALE1657" s="168"/>
      <c r="ALF1657" s="168"/>
      <c r="ALG1657" s="168"/>
      <c r="ALH1657" s="168"/>
      <c r="ALI1657" s="168"/>
      <c r="ALJ1657" s="168"/>
      <c r="ALK1657" s="168"/>
      <c r="ALL1657" s="168"/>
      <c r="ALM1657" s="168"/>
      <c r="ALN1657" s="168"/>
      <c r="ALO1657" s="168"/>
      <c r="ALP1657" s="168"/>
      <c r="ALQ1657" s="168"/>
      <c r="ALR1657" s="168"/>
      <c r="ALS1657" s="168"/>
      <c r="ALT1657" s="168"/>
      <c r="ALU1657" s="168"/>
      <c r="ALV1657" s="168"/>
      <c r="ALW1657" s="168"/>
      <c r="ALX1657" s="168"/>
      <c r="ALY1657" s="168"/>
      <c r="ALZ1657" s="168"/>
      <c r="AMA1657" s="168"/>
      <c r="AMB1657" s="168"/>
      <c r="AMC1657" s="168"/>
      <c r="AMD1657" s="168"/>
      <c r="AME1657" s="168"/>
      <c r="AMF1657" s="168"/>
      <c r="AMG1657" s="168"/>
      <c r="AMH1657" s="168"/>
      <c r="AMI1657" s="168"/>
      <c r="AMJ1657" s="168"/>
      <c r="AMK1657" s="168"/>
      <c r="AML1657" s="168"/>
      <c r="AMM1657" s="168"/>
      <c r="AMN1657" s="168"/>
      <c r="AMO1657" s="168"/>
      <c r="AMP1657" s="168"/>
      <c r="AMQ1657" s="168"/>
      <c r="AMR1657" s="168"/>
      <c r="AMS1657" s="168"/>
      <c r="AMT1657" s="168"/>
      <c r="AMU1657" s="168"/>
      <c r="AMV1657" s="168"/>
      <c r="AMW1657" s="168"/>
      <c r="AMX1657" s="168"/>
      <c r="AMY1657" s="168"/>
      <c r="AMZ1657" s="168"/>
      <c r="ANA1657" s="168"/>
      <c r="ANB1657" s="168"/>
      <c r="ANC1657" s="168"/>
      <c r="AND1657" s="168"/>
      <c r="ANE1657" s="168"/>
      <c r="ANF1657" s="168"/>
      <c r="ANG1657" s="168"/>
      <c r="ANH1657" s="168"/>
      <c r="ANI1657" s="168"/>
      <c r="ANJ1657" s="168"/>
      <c r="ANK1657" s="168"/>
      <c r="ANL1657" s="168"/>
      <c r="ANM1657" s="168"/>
      <c r="ANN1657" s="168"/>
      <c r="ANO1657" s="168"/>
      <c r="ANP1657" s="168"/>
      <c r="ANQ1657" s="168"/>
      <c r="ANR1657" s="168"/>
      <c r="ANS1657" s="168"/>
      <c r="ANT1657" s="168"/>
      <c r="ANU1657" s="168"/>
      <c r="ANV1657" s="168"/>
      <c r="ANW1657" s="168"/>
      <c r="ANX1657" s="168"/>
      <c r="ANY1657" s="168"/>
      <c r="ANZ1657" s="168"/>
      <c r="AOA1657" s="168"/>
      <c r="AOB1657" s="168"/>
      <c r="AOC1657" s="168"/>
      <c r="AOD1657" s="168"/>
      <c r="AOE1657" s="168"/>
      <c r="AOF1657" s="168"/>
      <c r="AOG1657" s="168"/>
      <c r="AOH1657" s="168"/>
      <c r="AOI1657" s="168"/>
      <c r="AOJ1657" s="168"/>
      <c r="AOK1657" s="168"/>
      <c r="AOL1657" s="168"/>
      <c r="AOM1657" s="168"/>
      <c r="AON1657" s="168"/>
      <c r="AOO1657" s="168"/>
      <c r="AOP1657" s="168"/>
      <c r="AOQ1657" s="168"/>
      <c r="AOR1657" s="168"/>
      <c r="AOS1657" s="168"/>
      <c r="AOT1657" s="168"/>
      <c r="AOU1657" s="168"/>
      <c r="AOV1657" s="168"/>
      <c r="AOW1657" s="168"/>
      <c r="AOX1657" s="168"/>
      <c r="AOY1657" s="168"/>
      <c r="AOZ1657" s="168"/>
      <c r="APA1657" s="168"/>
      <c r="APB1657" s="168"/>
      <c r="APC1657" s="168"/>
      <c r="APD1657" s="168"/>
      <c r="APE1657" s="168"/>
      <c r="APF1657" s="168"/>
      <c r="APG1657" s="168"/>
      <c r="APH1657" s="168"/>
      <c r="API1657" s="168"/>
      <c r="APJ1657" s="168"/>
      <c r="APK1657" s="168"/>
      <c r="APL1657" s="168"/>
      <c r="APM1657" s="168"/>
      <c r="APN1657" s="168"/>
      <c r="APO1657" s="168"/>
      <c r="APP1657" s="168"/>
      <c r="APQ1657" s="168"/>
      <c r="APR1657" s="168"/>
      <c r="APS1657" s="168"/>
      <c r="APT1657" s="168"/>
      <c r="APU1657" s="168"/>
      <c r="APV1657" s="168"/>
      <c r="APW1657" s="168"/>
      <c r="APX1657" s="168"/>
      <c r="APY1657" s="168"/>
      <c r="APZ1657" s="168"/>
      <c r="AQA1657" s="168"/>
      <c r="AQB1657" s="168"/>
      <c r="AQC1657" s="168"/>
      <c r="AQD1657" s="168"/>
      <c r="AQE1657" s="168"/>
      <c r="AQF1657" s="168"/>
      <c r="AQG1657" s="168"/>
      <c r="AQH1657" s="168"/>
      <c r="AQI1657" s="168"/>
      <c r="AQJ1657" s="168"/>
      <c r="AQK1657" s="168"/>
      <c r="AQL1657" s="168"/>
      <c r="AQM1657" s="168"/>
      <c r="AQN1657" s="168"/>
      <c r="AQO1657" s="168"/>
      <c r="AQP1657" s="168"/>
      <c r="AQQ1657" s="168"/>
      <c r="AQR1657" s="168"/>
      <c r="AQS1657" s="168"/>
      <c r="AQT1657" s="168"/>
      <c r="AQU1657" s="168"/>
      <c r="AQV1657" s="168"/>
      <c r="AQW1657" s="168"/>
      <c r="AQX1657" s="168"/>
      <c r="AQY1657" s="168"/>
      <c r="AQZ1657" s="168"/>
      <c r="ARA1657" s="168"/>
      <c r="ARB1657" s="168"/>
      <c r="ARC1657" s="168"/>
      <c r="ARD1657" s="168"/>
      <c r="ARE1657" s="168"/>
      <c r="ARF1657" s="168"/>
      <c r="ARG1657" s="168"/>
      <c r="ARH1657" s="168"/>
      <c r="ARI1657" s="168"/>
      <c r="ARJ1657" s="168"/>
      <c r="ARK1657" s="168"/>
      <c r="ARL1657" s="168"/>
      <c r="ARM1657" s="168"/>
      <c r="ARN1657" s="168"/>
      <c r="ARO1657" s="168"/>
      <c r="ARP1657" s="168"/>
      <c r="ARQ1657" s="168"/>
      <c r="ARR1657" s="168"/>
      <c r="ARS1657" s="168"/>
      <c r="ART1657" s="168"/>
      <c r="ARU1657" s="168"/>
      <c r="ARV1657" s="168"/>
      <c r="ARW1657" s="168"/>
      <c r="ARX1657" s="168"/>
      <c r="ARY1657" s="168"/>
      <c r="ARZ1657" s="168"/>
      <c r="ASA1657" s="168"/>
      <c r="ASB1657" s="168"/>
      <c r="ASC1657" s="168"/>
      <c r="ASD1657" s="168"/>
      <c r="ASE1657" s="168"/>
      <c r="ASF1657" s="168"/>
      <c r="ASG1657" s="168"/>
      <c r="ASH1657" s="168"/>
      <c r="ASI1657" s="168"/>
      <c r="ASJ1657" s="168"/>
      <c r="ASK1657" s="168"/>
      <c r="ASL1657" s="168"/>
      <c r="ASM1657" s="168"/>
      <c r="ASN1657" s="168"/>
      <c r="ASO1657" s="168"/>
      <c r="ASP1657" s="168"/>
      <c r="ASQ1657" s="168"/>
      <c r="ASR1657" s="168"/>
      <c r="ASS1657" s="168"/>
      <c r="AST1657" s="168"/>
      <c r="ASU1657" s="168"/>
      <c r="ASV1657" s="168"/>
      <c r="ASW1657" s="168"/>
      <c r="ASX1657" s="168"/>
      <c r="ASY1657" s="168"/>
      <c r="ASZ1657" s="168"/>
      <c r="ATA1657" s="168"/>
      <c r="ATB1657" s="168"/>
      <c r="ATC1657" s="168"/>
      <c r="ATD1657" s="168"/>
      <c r="ATE1657" s="168"/>
      <c r="ATF1657" s="168"/>
      <c r="ATG1657" s="168"/>
      <c r="ATH1657" s="168"/>
      <c r="ATI1657" s="168"/>
      <c r="ATJ1657" s="168"/>
      <c r="ATK1657" s="168"/>
      <c r="ATL1657" s="168"/>
      <c r="ATM1657" s="168"/>
      <c r="ATN1657" s="168"/>
      <c r="ATO1657" s="168"/>
      <c r="ATP1657" s="168"/>
      <c r="ATQ1657" s="168"/>
      <c r="ATR1657" s="168"/>
      <c r="ATS1657" s="168"/>
      <c r="ATT1657" s="168"/>
      <c r="ATU1657" s="168"/>
      <c r="ATV1657" s="168"/>
      <c r="ATW1657" s="168"/>
      <c r="ATX1657" s="168"/>
      <c r="ATY1657" s="168"/>
      <c r="ATZ1657" s="168"/>
      <c r="AUA1657" s="168"/>
      <c r="AUB1657" s="168"/>
      <c r="AUC1657" s="168"/>
      <c r="AUD1657" s="168"/>
      <c r="AUE1657" s="168"/>
      <c r="AUF1657" s="168"/>
      <c r="AUG1657" s="168"/>
      <c r="AUH1657" s="168"/>
      <c r="AUI1657" s="168"/>
      <c r="AUJ1657" s="168"/>
      <c r="AUK1657" s="168"/>
      <c r="AUL1657" s="168"/>
      <c r="AUM1657" s="168"/>
      <c r="AUN1657" s="168"/>
      <c r="AUO1657" s="168"/>
      <c r="AUP1657" s="168"/>
      <c r="AUQ1657" s="168"/>
      <c r="AUR1657" s="168"/>
      <c r="AUS1657" s="168"/>
      <c r="AUT1657" s="168"/>
      <c r="AUU1657" s="168"/>
      <c r="AUV1657" s="168"/>
      <c r="AUW1657" s="168"/>
      <c r="AUX1657" s="168"/>
      <c r="AUY1657" s="168"/>
      <c r="AUZ1657" s="168"/>
      <c r="AVA1657" s="168"/>
      <c r="AVB1657" s="168"/>
      <c r="AVC1657" s="168"/>
      <c r="AVD1657" s="168"/>
      <c r="AVE1657" s="168"/>
      <c r="AVF1657" s="168"/>
      <c r="AVG1657" s="168"/>
      <c r="AVH1657" s="168"/>
      <c r="AVI1657" s="168"/>
      <c r="AVJ1657" s="168"/>
      <c r="AVK1657" s="168"/>
      <c r="AVL1657" s="168"/>
      <c r="AVM1657" s="168"/>
      <c r="AVN1657" s="168"/>
      <c r="AVO1657" s="168"/>
      <c r="AVP1657" s="168"/>
      <c r="AVQ1657" s="168"/>
      <c r="AVR1657" s="168"/>
      <c r="AVS1657" s="168"/>
      <c r="AVT1657" s="168"/>
      <c r="AVU1657" s="168"/>
      <c r="AVV1657" s="168"/>
      <c r="AVW1657" s="168"/>
      <c r="AVX1657" s="168"/>
      <c r="AVY1657" s="168"/>
      <c r="AVZ1657" s="168"/>
      <c r="AWA1657" s="168"/>
      <c r="AWB1657" s="168"/>
      <c r="AWC1657" s="168"/>
      <c r="AWD1657" s="168"/>
      <c r="AWE1657" s="168"/>
      <c r="AWF1657" s="168"/>
      <c r="AWG1657" s="168"/>
      <c r="AWH1657" s="168"/>
      <c r="AWI1657" s="168"/>
      <c r="AWJ1657" s="168"/>
      <c r="AWK1657" s="168"/>
      <c r="AWL1657" s="168"/>
      <c r="AWM1657" s="168"/>
      <c r="AWN1657" s="168"/>
      <c r="AWO1657" s="168"/>
      <c r="AWP1657" s="168"/>
      <c r="AWQ1657" s="168"/>
      <c r="AWR1657" s="168"/>
      <c r="AWS1657" s="168"/>
      <c r="AWT1657" s="168"/>
      <c r="AWU1657" s="168"/>
      <c r="AWV1657" s="168"/>
      <c r="AWW1657" s="168"/>
      <c r="AWX1657" s="168"/>
      <c r="AWY1657" s="168"/>
      <c r="AWZ1657" s="168"/>
      <c r="AXA1657" s="168"/>
      <c r="AXB1657" s="168"/>
      <c r="AXC1657" s="168"/>
      <c r="AXD1657" s="168"/>
      <c r="AXE1657" s="168"/>
      <c r="AXF1657" s="168"/>
      <c r="AXG1657" s="168"/>
      <c r="AXH1657" s="168"/>
      <c r="AXI1657" s="168"/>
      <c r="AXJ1657" s="168"/>
      <c r="AXK1657" s="168"/>
      <c r="AXL1657" s="168"/>
      <c r="AXM1657" s="168"/>
      <c r="AXN1657" s="168"/>
      <c r="AXO1657" s="168"/>
      <c r="AXP1657" s="168"/>
      <c r="AXQ1657" s="168"/>
      <c r="AXR1657" s="168"/>
      <c r="AXS1657" s="168"/>
      <c r="AXT1657" s="168"/>
      <c r="AXU1657" s="168"/>
      <c r="AXV1657" s="168"/>
      <c r="AXW1657" s="168"/>
      <c r="AXX1657" s="168"/>
      <c r="AXY1657" s="168"/>
      <c r="AXZ1657" s="168"/>
      <c r="AYA1657" s="168"/>
      <c r="AYB1657" s="168"/>
      <c r="AYC1657" s="168"/>
      <c r="AYD1657" s="168"/>
      <c r="AYE1657" s="168"/>
      <c r="AYF1657" s="168"/>
      <c r="AYG1657" s="168"/>
      <c r="AYH1657" s="168"/>
      <c r="AYI1657" s="168"/>
      <c r="AYJ1657" s="168"/>
      <c r="AYK1657" s="168"/>
      <c r="AYL1657" s="168"/>
      <c r="AYM1657" s="168"/>
      <c r="AYN1657" s="168"/>
      <c r="AYO1657" s="168"/>
      <c r="AYP1657" s="168"/>
      <c r="AYQ1657" s="168"/>
      <c r="AYR1657" s="168"/>
      <c r="AYS1657" s="168"/>
      <c r="AYT1657" s="168"/>
      <c r="AYU1657" s="168"/>
      <c r="AYV1657" s="168"/>
      <c r="AYW1657" s="168"/>
      <c r="AYX1657" s="168"/>
      <c r="AYY1657" s="168"/>
      <c r="AYZ1657" s="168"/>
      <c r="AZA1657" s="168"/>
      <c r="AZB1657" s="168"/>
      <c r="AZC1657" s="168"/>
      <c r="AZD1657" s="168"/>
      <c r="AZE1657" s="168"/>
      <c r="AZF1657" s="168"/>
      <c r="AZG1657" s="168"/>
      <c r="AZH1657" s="168"/>
      <c r="AZI1657" s="168"/>
      <c r="AZJ1657" s="168"/>
      <c r="AZK1657" s="168"/>
      <c r="AZL1657" s="168"/>
      <c r="AZM1657" s="168"/>
      <c r="AZN1657" s="168"/>
      <c r="AZO1657" s="168"/>
      <c r="AZP1657" s="168"/>
      <c r="AZQ1657" s="168"/>
      <c r="AZR1657" s="168"/>
      <c r="AZS1657" s="168"/>
      <c r="AZT1657" s="168"/>
      <c r="AZU1657" s="168"/>
      <c r="AZV1657" s="168"/>
      <c r="AZW1657" s="168"/>
      <c r="AZX1657" s="168"/>
      <c r="AZY1657" s="168"/>
      <c r="AZZ1657" s="168"/>
      <c r="BAA1657" s="168"/>
      <c r="BAB1657" s="168"/>
      <c r="BAC1657" s="168"/>
      <c r="BAD1657" s="168"/>
      <c r="BAE1657" s="168"/>
      <c r="BAF1657" s="168"/>
      <c r="BAG1657" s="168"/>
      <c r="BAH1657" s="168"/>
      <c r="BAI1657" s="168"/>
      <c r="BAJ1657" s="168"/>
      <c r="BAK1657" s="168"/>
      <c r="BAL1657" s="168"/>
      <c r="BAM1657" s="168"/>
      <c r="BAN1657" s="168"/>
      <c r="BAO1657" s="168"/>
      <c r="BAP1657" s="168"/>
      <c r="BAQ1657" s="168"/>
      <c r="BAR1657" s="168"/>
      <c r="BAS1657" s="168"/>
      <c r="BAT1657" s="168"/>
      <c r="BAU1657" s="168"/>
      <c r="BAV1657" s="168"/>
      <c r="BAW1657" s="168"/>
      <c r="BAX1657" s="168"/>
      <c r="BAY1657" s="168"/>
      <c r="BAZ1657" s="168"/>
      <c r="BBA1657" s="168"/>
      <c r="BBB1657" s="168"/>
      <c r="BBC1657" s="168"/>
      <c r="BBD1657" s="168"/>
      <c r="BBE1657" s="168"/>
      <c r="BBF1657" s="168"/>
      <c r="BBG1657" s="168"/>
      <c r="BBH1657" s="168"/>
      <c r="BBI1657" s="168"/>
      <c r="BBJ1657" s="168"/>
      <c r="BBK1657" s="168"/>
      <c r="BBL1657" s="168"/>
      <c r="BBM1657" s="168"/>
      <c r="BBN1657" s="168"/>
      <c r="BBO1657" s="168"/>
      <c r="BBP1657" s="168"/>
      <c r="BBQ1657" s="168"/>
      <c r="BBR1657" s="168"/>
      <c r="BBS1657" s="168"/>
      <c r="BBT1657" s="168"/>
      <c r="BBU1657" s="168"/>
      <c r="BBV1657" s="168"/>
      <c r="BBW1657" s="168"/>
      <c r="BBX1657" s="168"/>
      <c r="BBY1657" s="168"/>
      <c r="BBZ1657" s="168"/>
      <c r="BCA1657" s="168"/>
      <c r="BCB1657" s="168"/>
      <c r="BCC1657" s="168"/>
      <c r="BCD1657" s="168"/>
      <c r="BCE1657" s="168"/>
      <c r="BCF1657" s="168"/>
      <c r="BCG1657" s="168"/>
      <c r="BCH1657" s="168"/>
      <c r="BCI1657" s="168"/>
      <c r="BCJ1657" s="168"/>
      <c r="BCK1657" s="168"/>
      <c r="BCL1657" s="168"/>
      <c r="BCM1657" s="168"/>
      <c r="BCN1657" s="168"/>
      <c r="BCO1657" s="168"/>
      <c r="BCP1657" s="168"/>
      <c r="BCQ1657" s="168"/>
      <c r="BCR1657" s="168"/>
      <c r="BCS1657" s="168"/>
      <c r="BCT1657" s="168"/>
      <c r="BCU1657" s="168"/>
      <c r="BCV1657" s="168"/>
      <c r="BCW1657" s="168"/>
      <c r="BCX1657" s="168"/>
      <c r="BCY1657" s="168"/>
      <c r="BCZ1657" s="168"/>
      <c r="BDA1657" s="168"/>
      <c r="BDB1657" s="168"/>
      <c r="BDC1657" s="168"/>
      <c r="BDD1657" s="168"/>
      <c r="BDE1657" s="168"/>
      <c r="BDF1657" s="168"/>
      <c r="BDG1657" s="168"/>
      <c r="BDH1657" s="168"/>
      <c r="BDI1657" s="168"/>
      <c r="BDJ1657" s="168"/>
      <c r="BDK1657" s="168"/>
      <c r="BDL1657" s="168"/>
      <c r="BDM1657" s="168"/>
      <c r="BDN1657" s="168"/>
      <c r="BDO1657" s="168"/>
      <c r="BDP1657" s="168"/>
      <c r="BDQ1657" s="168"/>
      <c r="BDR1657" s="168"/>
      <c r="BDS1657" s="168"/>
      <c r="BDT1657" s="168"/>
      <c r="BDU1657" s="168"/>
      <c r="BDV1657" s="168"/>
      <c r="BDW1657" s="168"/>
      <c r="BDX1657" s="168"/>
      <c r="BDY1657" s="168"/>
      <c r="BDZ1657" s="168"/>
      <c r="BEA1657" s="168"/>
      <c r="BEB1657" s="168"/>
      <c r="BEC1657" s="168"/>
      <c r="BED1657" s="168"/>
      <c r="BEE1657" s="168"/>
      <c r="BEF1657" s="168"/>
      <c r="BEG1657" s="168"/>
      <c r="BEH1657" s="168"/>
      <c r="BEI1657" s="168"/>
      <c r="BEJ1657" s="168"/>
      <c r="BEK1657" s="168"/>
      <c r="BEL1657" s="168"/>
      <c r="BEM1657" s="168"/>
      <c r="BEN1657" s="168"/>
      <c r="BEO1657" s="168"/>
      <c r="BEP1657" s="168"/>
      <c r="BEQ1657" s="168"/>
      <c r="BER1657" s="168"/>
      <c r="BES1657" s="168"/>
      <c r="BET1657" s="168"/>
      <c r="BEU1657" s="168"/>
      <c r="BEV1657" s="168"/>
      <c r="BEW1657" s="168"/>
      <c r="BEX1657" s="168"/>
      <c r="BEY1657" s="168"/>
      <c r="BEZ1657" s="168"/>
      <c r="BFA1657" s="168"/>
      <c r="BFB1657" s="168"/>
      <c r="BFC1657" s="168"/>
      <c r="BFD1657" s="168"/>
      <c r="BFE1657" s="168"/>
      <c r="BFF1657" s="168"/>
      <c r="BFG1657" s="168"/>
      <c r="BFH1657" s="168"/>
      <c r="BFI1657" s="168"/>
      <c r="BFJ1657" s="168"/>
      <c r="BFK1657" s="168"/>
      <c r="BFL1657" s="168"/>
      <c r="BFM1657" s="168"/>
      <c r="BFN1657" s="168"/>
      <c r="BFO1657" s="168"/>
      <c r="BFP1657" s="168"/>
      <c r="BFQ1657" s="168"/>
      <c r="BFR1657" s="168"/>
      <c r="BFS1657" s="168"/>
      <c r="BFT1657" s="168"/>
      <c r="BFU1657" s="168"/>
      <c r="BFV1657" s="168"/>
      <c r="BFW1657" s="168"/>
      <c r="BFX1657" s="168"/>
      <c r="BFY1657" s="168"/>
      <c r="BFZ1657" s="168"/>
      <c r="BGA1657" s="168"/>
      <c r="BGB1657" s="168"/>
      <c r="BGC1657" s="168"/>
      <c r="BGD1657" s="168"/>
      <c r="BGE1657" s="168"/>
      <c r="BGF1657" s="168"/>
      <c r="BGG1657" s="168"/>
      <c r="BGH1657" s="168"/>
      <c r="BGI1657" s="168"/>
      <c r="BGJ1657" s="168"/>
      <c r="BGK1657" s="168"/>
      <c r="BGL1657" s="168"/>
      <c r="BGM1657" s="168"/>
      <c r="BGN1657" s="168"/>
      <c r="BGO1657" s="168"/>
      <c r="BGP1657" s="168"/>
      <c r="BGQ1657" s="168"/>
      <c r="BGR1657" s="168"/>
      <c r="BGS1657" s="168"/>
      <c r="BGT1657" s="168"/>
      <c r="BGU1657" s="168"/>
      <c r="BGV1657" s="168"/>
      <c r="BGW1657" s="168"/>
      <c r="BGX1657" s="168"/>
      <c r="BGY1657" s="168"/>
      <c r="BGZ1657" s="168"/>
      <c r="BHA1657" s="168"/>
      <c r="BHB1657" s="168"/>
      <c r="BHC1657" s="168"/>
      <c r="BHD1657" s="168"/>
      <c r="BHE1657" s="168"/>
      <c r="BHF1657" s="168"/>
      <c r="BHG1657" s="168"/>
      <c r="BHH1657" s="168"/>
      <c r="BHI1657" s="168"/>
      <c r="BHJ1657" s="168"/>
      <c r="BHK1657" s="168"/>
      <c r="BHL1657" s="168"/>
      <c r="BHM1657" s="168"/>
      <c r="BHN1657" s="168"/>
      <c r="BHO1657" s="168"/>
      <c r="BHP1657" s="168"/>
      <c r="BHQ1657" s="168"/>
      <c r="BHR1657" s="168"/>
      <c r="BHS1657" s="168"/>
      <c r="BHT1657" s="168"/>
      <c r="BHU1657" s="168"/>
      <c r="BHV1657" s="168"/>
      <c r="BHW1657" s="168"/>
      <c r="BHX1657" s="168"/>
      <c r="BHY1657" s="168"/>
      <c r="BHZ1657" s="168"/>
      <c r="BIA1657" s="168"/>
      <c r="BIB1657" s="168"/>
      <c r="BIC1657" s="168"/>
      <c r="BID1657" s="168"/>
      <c r="BIE1657" s="168"/>
      <c r="BIF1657" s="168"/>
      <c r="BIG1657" s="168"/>
      <c r="BIH1657" s="168"/>
      <c r="BII1657" s="168"/>
      <c r="BIJ1657" s="168"/>
      <c r="BIK1657" s="168"/>
      <c r="BIL1657" s="168"/>
      <c r="BIM1657" s="168"/>
      <c r="BIN1657" s="168"/>
      <c r="BIO1657" s="168"/>
      <c r="BIP1657" s="168"/>
      <c r="BIQ1657" s="168"/>
      <c r="BIR1657" s="168"/>
      <c r="BIS1657" s="168"/>
      <c r="BIT1657" s="168"/>
      <c r="BIU1657" s="168"/>
      <c r="BIV1657" s="168"/>
      <c r="BIW1657" s="168"/>
      <c r="BIX1657" s="168"/>
      <c r="BIY1657" s="168"/>
      <c r="BIZ1657" s="168"/>
      <c r="BJA1657" s="168"/>
      <c r="BJB1657" s="168"/>
      <c r="BJC1657" s="168"/>
      <c r="BJD1657" s="168"/>
      <c r="BJE1657" s="168"/>
      <c r="BJF1657" s="168"/>
      <c r="BJG1657" s="168"/>
      <c r="BJH1657" s="168"/>
      <c r="BJI1657" s="168"/>
      <c r="BJJ1657" s="168"/>
      <c r="BJK1657" s="168"/>
      <c r="BJL1657" s="168"/>
      <c r="BJM1657" s="168"/>
      <c r="BJN1657" s="168"/>
      <c r="BJO1657" s="168"/>
      <c r="BJP1657" s="168"/>
      <c r="BJQ1657" s="168"/>
      <c r="BJR1657" s="168"/>
      <c r="BJS1657" s="168"/>
      <c r="BJT1657" s="168"/>
      <c r="BJU1657" s="168"/>
      <c r="BJV1657" s="168"/>
      <c r="BJW1657" s="168"/>
      <c r="BJX1657" s="168"/>
      <c r="BJY1657" s="168"/>
      <c r="BJZ1657" s="168"/>
      <c r="BKA1657" s="168"/>
      <c r="BKB1657" s="168"/>
      <c r="BKC1657" s="168"/>
      <c r="BKD1657" s="168"/>
      <c r="BKE1657" s="168"/>
      <c r="BKF1657" s="168"/>
      <c r="BKG1657" s="168"/>
      <c r="BKH1657" s="168"/>
      <c r="BKI1657" s="168"/>
      <c r="BKJ1657" s="168"/>
      <c r="BKK1657" s="168"/>
      <c r="BKL1657" s="168"/>
      <c r="BKM1657" s="168"/>
      <c r="BKN1657" s="168"/>
      <c r="BKO1657" s="168"/>
      <c r="BKP1657" s="168"/>
      <c r="BKQ1657" s="168"/>
      <c r="BKR1657" s="168"/>
      <c r="BKS1657" s="168"/>
      <c r="BKT1657" s="168"/>
      <c r="BKU1657" s="168"/>
      <c r="BKV1657" s="168"/>
      <c r="BKW1657" s="168"/>
      <c r="BKX1657" s="168"/>
      <c r="BKY1657" s="168"/>
      <c r="BKZ1657" s="168"/>
      <c r="BLA1657" s="168"/>
      <c r="BLB1657" s="168"/>
      <c r="BLC1657" s="168"/>
      <c r="BLD1657" s="168"/>
      <c r="BLE1657" s="168"/>
      <c r="BLF1657" s="168"/>
      <c r="BLG1657" s="168"/>
      <c r="BLH1657" s="168"/>
      <c r="BLI1657" s="168"/>
      <c r="BLJ1657" s="168"/>
      <c r="BLK1657" s="168"/>
      <c r="BLL1657" s="168"/>
      <c r="BLM1657" s="168"/>
      <c r="BLN1657" s="168"/>
      <c r="BLO1657" s="168"/>
      <c r="BLP1657" s="168"/>
      <c r="BLQ1657" s="168"/>
      <c r="BLR1657" s="168"/>
      <c r="BLS1657" s="168"/>
      <c r="BLT1657" s="168"/>
      <c r="BLU1657" s="168"/>
      <c r="BLV1657" s="168"/>
      <c r="BLW1657" s="168"/>
      <c r="BLX1657" s="168"/>
      <c r="BLY1657" s="168"/>
      <c r="BLZ1657" s="168"/>
      <c r="BMA1657" s="168"/>
      <c r="BMB1657" s="168"/>
      <c r="BMC1657" s="168"/>
      <c r="BMD1657" s="168"/>
      <c r="BME1657" s="168"/>
      <c r="BMF1657" s="168"/>
      <c r="BMG1657" s="168"/>
      <c r="BMH1657" s="168"/>
      <c r="BMI1657" s="168"/>
      <c r="BMJ1657" s="168"/>
      <c r="BMK1657" s="168"/>
      <c r="BML1657" s="168"/>
      <c r="BMM1657" s="168"/>
      <c r="BMN1657" s="168"/>
      <c r="BMO1657" s="168"/>
      <c r="BMP1657" s="168"/>
      <c r="BMQ1657" s="168"/>
      <c r="BMR1657" s="168"/>
      <c r="BMS1657" s="168"/>
      <c r="BMT1657" s="168"/>
      <c r="BMU1657" s="168"/>
      <c r="BMV1657" s="168"/>
      <c r="BMW1657" s="168"/>
      <c r="BMX1657" s="168"/>
      <c r="BMY1657" s="168"/>
      <c r="BMZ1657" s="168"/>
      <c r="BNA1657" s="168"/>
      <c r="BNB1657" s="168"/>
      <c r="BNC1657" s="168"/>
      <c r="BND1657" s="168"/>
      <c r="BNE1657" s="168"/>
      <c r="BNF1657" s="168"/>
      <c r="BNG1657" s="168"/>
      <c r="BNH1657" s="168"/>
      <c r="BNI1657" s="168"/>
      <c r="BNJ1657" s="168"/>
      <c r="BNK1657" s="168"/>
      <c r="BNL1657" s="168"/>
      <c r="BNM1657" s="168"/>
      <c r="BNN1657" s="168"/>
      <c r="BNO1657" s="168"/>
      <c r="BNP1657" s="168"/>
      <c r="BNQ1657" s="168"/>
      <c r="BNR1657" s="168"/>
      <c r="BNS1657" s="168"/>
      <c r="BNT1657" s="168"/>
      <c r="BNU1657" s="168"/>
      <c r="BNV1657" s="168"/>
      <c r="BNW1657" s="168"/>
      <c r="BNX1657" s="168"/>
      <c r="BNY1657" s="168"/>
      <c r="BNZ1657" s="168"/>
      <c r="BOA1657" s="168"/>
      <c r="BOB1657" s="168"/>
      <c r="BOC1657" s="168"/>
      <c r="BOD1657" s="168"/>
      <c r="BOE1657" s="168"/>
      <c r="BOF1657" s="168"/>
      <c r="BOG1657" s="168"/>
      <c r="BOH1657" s="168"/>
      <c r="BOI1657" s="168"/>
      <c r="BOJ1657" s="168"/>
      <c r="BOK1657" s="168"/>
      <c r="BOL1657" s="168"/>
      <c r="BOM1657" s="168"/>
      <c r="BON1657" s="168"/>
      <c r="BOO1657" s="168"/>
      <c r="BOP1657" s="168"/>
      <c r="BOQ1657" s="168"/>
      <c r="BOR1657" s="168"/>
      <c r="BOS1657" s="168"/>
      <c r="BOT1657" s="168"/>
      <c r="BOU1657" s="168"/>
      <c r="BOV1657" s="168"/>
      <c r="BOW1657" s="168"/>
      <c r="BOX1657" s="168"/>
      <c r="BOY1657" s="168"/>
      <c r="BOZ1657" s="168"/>
      <c r="BPA1657" s="168"/>
      <c r="BPB1657" s="168"/>
      <c r="BPC1657" s="168"/>
      <c r="BPD1657" s="168"/>
      <c r="BPE1657" s="168"/>
      <c r="BPF1657" s="168"/>
      <c r="BPG1657" s="168"/>
      <c r="BPH1657" s="168"/>
      <c r="BPI1657" s="168"/>
      <c r="BPJ1657" s="168"/>
      <c r="BPK1657" s="168"/>
      <c r="BPL1657" s="168"/>
      <c r="BPM1657" s="168"/>
      <c r="BPN1657" s="168"/>
      <c r="BPO1657" s="168"/>
      <c r="BPP1657" s="168"/>
      <c r="BPQ1657" s="168"/>
      <c r="BPR1657" s="168"/>
      <c r="BPS1657" s="168"/>
      <c r="BPT1657" s="168"/>
      <c r="BPU1657" s="168"/>
      <c r="BPV1657" s="168"/>
      <c r="BPW1657" s="168"/>
      <c r="BPX1657" s="168"/>
      <c r="BPY1657" s="168"/>
      <c r="BPZ1657" s="168"/>
      <c r="BQA1657" s="168"/>
      <c r="BQB1657" s="168"/>
      <c r="BQC1657" s="168"/>
      <c r="BQD1657" s="168"/>
      <c r="BQE1657" s="168"/>
      <c r="BQF1657" s="168"/>
      <c r="BQG1657" s="168"/>
      <c r="BQH1657" s="168"/>
      <c r="BQI1657" s="168"/>
      <c r="BQJ1657" s="168"/>
      <c r="BQK1657" s="168"/>
      <c r="BQL1657" s="168"/>
      <c r="BQM1657" s="168"/>
      <c r="BQN1657" s="168"/>
      <c r="BQO1657" s="168"/>
      <c r="BQP1657" s="168"/>
      <c r="BQQ1657" s="168"/>
      <c r="BQR1657" s="168"/>
      <c r="BQS1657" s="168"/>
      <c r="BQT1657" s="168"/>
      <c r="BQU1657" s="168"/>
      <c r="BQV1657" s="168"/>
      <c r="BQW1657" s="168"/>
      <c r="BQX1657" s="168"/>
      <c r="BQY1657" s="168"/>
      <c r="BQZ1657" s="168"/>
      <c r="BRA1657" s="168"/>
      <c r="BRB1657" s="168"/>
      <c r="BRC1657" s="168"/>
      <c r="BRD1657" s="168"/>
      <c r="BRE1657" s="168"/>
      <c r="BRF1657" s="168"/>
      <c r="BRG1657" s="168"/>
      <c r="BRH1657" s="168"/>
      <c r="BRI1657" s="168"/>
      <c r="BRJ1657" s="168"/>
      <c r="BRK1657" s="168"/>
      <c r="BRL1657" s="168"/>
      <c r="BRM1657" s="168"/>
      <c r="BRN1657" s="168"/>
      <c r="BRO1657" s="168"/>
      <c r="BRP1657" s="168"/>
      <c r="BRQ1657" s="168"/>
      <c r="BRR1657" s="168"/>
      <c r="BRS1657" s="168"/>
      <c r="BRT1657" s="168"/>
      <c r="BRU1657" s="168"/>
      <c r="BRV1657" s="168"/>
      <c r="BRW1657" s="168"/>
      <c r="BRX1657" s="168"/>
      <c r="BRY1657" s="168"/>
      <c r="BRZ1657" s="168"/>
      <c r="BSA1657" s="168"/>
      <c r="BSB1657" s="168"/>
      <c r="BSC1657" s="168"/>
      <c r="BSD1657" s="168"/>
      <c r="BSE1657" s="168"/>
      <c r="BSF1657" s="168"/>
      <c r="BSG1657" s="168"/>
      <c r="BSH1657" s="168"/>
      <c r="BSI1657" s="168"/>
      <c r="BSJ1657" s="168"/>
      <c r="BSK1657" s="168"/>
      <c r="BSL1657" s="168"/>
      <c r="BSM1657" s="168"/>
      <c r="BSN1657" s="168"/>
      <c r="BSO1657" s="168"/>
      <c r="BSP1657" s="168"/>
      <c r="BSQ1657" s="168"/>
      <c r="BSR1657" s="168"/>
      <c r="BSS1657" s="168"/>
      <c r="BST1657" s="168"/>
      <c r="BSU1657" s="168"/>
      <c r="BSV1657" s="168"/>
      <c r="BSW1657" s="168"/>
      <c r="BSX1657" s="168"/>
      <c r="BSY1657" s="168"/>
      <c r="BSZ1657" s="168"/>
      <c r="BTA1657" s="168"/>
      <c r="BTB1657" s="168"/>
      <c r="BTC1657" s="168"/>
      <c r="BTD1657" s="168"/>
      <c r="BTE1657" s="168"/>
      <c r="BTF1657" s="168"/>
      <c r="BTG1657" s="168"/>
      <c r="BTH1657" s="168"/>
      <c r="BTI1657" s="168"/>
      <c r="BTJ1657" s="168"/>
      <c r="BTK1657" s="168"/>
      <c r="BTL1657" s="168"/>
      <c r="BTM1657" s="168"/>
      <c r="BTN1657" s="168"/>
      <c r="BTO1657" s="168"/>
      <c r="BTP1657" s="168"/>
      <c r="BTQ1657" s="168"/>
      <c r="BTR1657" s="168"/>
      <c r="BTS1657" s="168"/>
      <c r="BTT1657" s="168"/>
      <c r="BTU1657" s="168"/>
      <c r="BTV1657" s="168"/>
      <c r="BTW1657" s="168"/>
      <c r="BTX1657" s="168"/>
      <c r="BTY1657" s="168"/>
      <c r="BTZ1657" s="168"/>
      <c r="BUA1657" s="168"/>
      <c r="BUB1657" s="168"/>
      <c r="BUC1657" s="168"/>
      <c r="BUD1657" s="168"/>
      <c r="BUE1657" s="168"/>
      <c r="BUF1657" s="168"/>
      <c r="BUG1657" s="168"/>
      <c r="BUH1657" s="168"/>
      <c r="BUI1657" s="168"/>
      <c r="BUJ1657" s="168"/>
      <c r="BUK1657" s="168"/>
      <c r="BUL1657" s="168"/>
      <c r="BUM1657" s="168"/>
      <c r="BUN1657" s="168"/>
      <c r="BUO1657" s="168"/>
      <c r="BUP1657" s="168"/>
      <c r="BUQ1657" s="168"/>
      <c r="BUR1657" s="168"/>
      <c r="BUS1657" s="168"/>
      <c r="BUT1657" s="168"/>
      <c r="BUU1657" s="168"/>
      <c r="BUV1657" s="168"/>
      <c r="BUW1657" s="168"/>
      <c r="BUX1657" s="168"/>
      <c r="BUY1657" s="168"/>
      <c r="BUZ1657" s="168"/>
      <c r="BVA1657" s="168"/>
      <c r="BVB1657" s="168"/>
      <c r="BVC1657" s="168"/>
      <c r="BVD1657" s="168"/>
      <c r="BVE1657" s="168"/>
      <c r="BVF1657" s="168"/>
      <c r="BVG1657" s="168"/>
      <c r="BVH1657" s="168"/>
      <c r="BVI1657" s="168"/>
      <c r="BVJ1657" s="168"/>
      <c r="BVK1657" s="168"/>
      <c r="BVL1657" s="168"/>
      <c r="BVM1657" s="168"/>
      <c r="BVN1657" s="168"/>
      <c r="BVO1657" s="168"/>
      <c r="BVP1657" s="168"/>
      <c r="BVQ1657" s="168"/>
      <c r="BVR1657" s="168"/>
      <c r="BVS1657" s="168"/>
      <c r="BVT1657" s="168"/>
      <c r="BVU1657" s="168"/>
      <c r="BVV1657" s="168"/>
      <c r="BVW1657" s="168"/>
      <c r="BVX1657" s="168"/>
      <c r="BVY1657" s="168"/>
      <c r="BVZ1657" s="168"/>
      <c r="BWA1657" s="168"/>
      <c r="BWB1657" s="168"/>
      <c r="BWC1657" s="168"/>
      <c r="BWD1657" s="168"/>
      <c r="BWE1657" s="168"/>
      <c r="BWF1657" s="168"/>
      <c r="BWG1657" s="168"/>
      <c r="BWH1657" s="168"/>
      <c r="BWI1657" s="168"/>
      <c r="BWJ1657" s="168"/>
      <c r="BWK1657" s="168"/>
      <c r="BWL1657" s="168"/>
      <c r="BWM1657" s="168"/>
      <c r="BWN1657" s="168"/>
      <c r="BWO1657" s="168"/>
      <c r="BWP1657" s="168"/>
      <c r="BWQ1657" s="168"/>
      <c r="BWR1657" s="168"/>
      <c r="BWS1657" s="168"/>
      <c r="BWT1657" s="168"/>
      <c r="BWU1657" s="168"/>
      <c r="BWV1657" s="168"/>
      <c r="BWW1657" s="168"/>
      <c r="BWX1657" s="168"/>
      <c r="BWY1657" s="168"/>
      <c r="BWZ1657" s="168"/>
      <c r="BXA1657" s="168"/>
      <c r="BXB1657" s="168"/>
      <c r="BXC1657" s="168"/>
      <c r="BXD1657" s="168"/>
      <c r="BXE1657" s="168"/>
      <c r="BXF1657" s="168"/>
      <c r="BXG1657" s="168"/>
      <c r="BXH1657" s="168"/>
      <c r="BXI1657" s="168"/>
      <c r="BXJ1657" s="168"/>
      <c r="BXK1657" s="168"/>
      <c r="BXL1657" s="168"/>
      <c r="BXM1657" s="168"/>
      <c r="BXN1657" s="168"/>
      <c r="BXO1657" s="168"/>
      <c r="BXP1657" s="168"/>
      <c r="BXQ1657" s="168"/>
      <c r="BXR1657" s="168"/>
      <c r="BXS1657" s="168"/>
      <c r="BXT1657" s="168"/>
      <c r="BXU1657" s="168"/>
      <c r="BXV1657" s="168"/>
      <c r="BXW1657" s="168"/>
      <c r="BXX1657" s="168"/>
      <c r="BXY1657" s="168"/>
      <c r="BXZ1657" s="168"/>
      <c r="BYA1657" s="168"/>
      <c r="BYB1657" s="168"/>
      <c r="BYC1657" s="168"/>
      <c r="BYD1657" s="168"/>
      <c r="BYE1657" s="168"/>
      <c r="BYF1657" s="168"/>
      <c r="BYG1657" s="168"/>
      <c r="BYH1657" s="168"/>
      <c r="BYI1657" s="168"/>
      <c r="BYJ1657" s="168"/>
      <c r="BYK1657" s="168"/>
      <c r="BYL1657" s="168"/>
      <c r="BYM1657" s="168"/>
      <c r="BYN1657" s="168"/>
      <c r="BYO1657" s="168"/>
      <c r="BYP1657" s="168"/>
      <c r="BYQ1657" s="168"/>
      <c r="BYR1657" s="168"/>
      <c r="BYS1657" s="168"/>
      <c r="BYT1657" s="168"/>
      <c r="BYU1657" s="168"/>
      <c r="BYV1657" s="168"/>
      <c r="BYW1657" s="168"/>
      <c r="BYX1657" s="168"/>
      <c r="BYY1657" s="168"/>
      <c r="BYZ1657" s="168"/>
      <c r="BZA1657" s="168"/>
      <c r="BZB1657" s="168"/>
      <c r="BZC1657" s="168"/>
      <c r="BZD1657" s="168"/>
      <c r="BZE1657" s="168"/>
      <c r="BZF1657" s="168"/>
      <c r="BZG1657" s="168"/>
      <c r="BZH1657" s="168"/>
      <c r="BZI1657" s="168"/>
      <c r="BZJ1657" s="168"/>
      <c r="BZK1657" s="168"/>
      <c r="BZL1657" s="168"/>
      <c r="BZM1657" s="168"/>
      <c r="BZN1657" s="168"/>
      <c r="BZO1657" s="168"/>
      <c r="BZP1657" s="168"/>
      <c r="BZQ1657" s="168"/>
      <c r="BZR1657" s="168"/>
      <c r="BZS1657" s="168"/>
      <c r="BZT1657" s="168"/>
      <c r="BZU1657" s="168"/>
      <c r="BZV1657" s="168"/>
      <c r="BZW1657" s="168"/>
      <c r="BZX1657" s="168"/>
      <c r="BZY1657" s="168"/>
      <c r="BZZ1657" s="168"/>
      <c r="CAA1657" s="168"/>
      <c r="CAB1657" s="168"/>
      <c r="CAC1657" s="168"/>
      <c r="CAD1657" s="168"/>
      <c r="CAE1657" s="168"/>
      <c r="CAF1657" s="168"/>
      <c r="CAG1657" s="168"/>
      <c r="CAH1657" s="168"/>
      <c r="CAI1657" s="168"/>
      <c r="CAJ1657" s="168"/>
      <c r="CAK1657" s="168"/>
      <c r="CAL1657" s="168"/>
      <c r="CAM1657" s="168"/>
      <c r="CAN1657" s="168"/>
      <c r="CAO1657" s="168"/>
      <c r="CAP1657" s="168"/>
      <c r="CAQ1657" s="168"/>
      <c r="CAR1657" s="168"/>
      <c r="CAS1657" s="168"/>
      <c r="CAT1657" s="168"/>
      <c r="CAU1657" s="168"/>
      <c r="CAV1657" s="168"/>
      <c r="CAW1657" s="168"/>
      <c r="CAX1657" s="168"/>
      <c r="CAY1657" s="168"/>
      <c r="CAZ1657" s="168"/>
      <c r="CBA1657" s="168"/>
      <c r="CBB1657" s="168"/>
      <c r="CBC1657" s="168"/>
      <c r="CBD1657" s="168"/>
      <c r="CBE1657" s="168"/>
      <c r="CBF1657" s="168"/>
      <c r="CBG1657" s="168"/>
      <c r="CBH1657" s="168"/>
      <c r="CBI1657" s="168"/>
      <c r="CBJ1657" s="168"/>
      <c r="CBK1657" s="168"/>
      <c r="CBL1657" s="168"/>
      <c r="CBM1657" s="168"/>
      <c r="CBN1657" s="168"/>
      <c r="CBO1657" s="168"/>
      <c r="CBP1657" s="168"/>
      <c r="CBQ1657" s="168"/>
      <c r="CBR1657" s="168"/>
      <c r="CBS1657" s="168"/>
      <c r="CBT1657" s="168"/>
      <c r="CBU1657" s="168"/>
      <c r="CBV1657" s="168"/>
      <c r="CBW1657" s="168"/>
      <c r="CBX1657" s="168"/>
      <c r="CBY1657" s="168"/>
      <c r="CBZ1657" s="168"/>
      <c r="CCA1657" s="168"/>
      <c r="CCB1657" s="168"/>
      <c r="CCC1657" s="168"/>
      <c r="CCD1657" s="168"/>
      <c r="CCE1657" s="168"/>
      <c r="CCF1657" s="168"/>
      <c r="CCG1657" s="168"/>
      <c r="CCH1657" s="168"/>
      <c r="CCI1657" s="168"/>
      <c r="CCJ1657" s="168"/>
      <c r="CCK1657" s="168"/>
      <c r="CCL1657" s="168"/>
      <c r="CCM1657" s="168"/>
      <c r="CCN1657" s="168"/>
      <c r="CCO1657" s="168"/>
      <c r="CCP1657" s="168"/>
      <c r="CCQ1657" s="168"/>
      <c r="CCR1657" s="168"/>
      <c r="CCS1657" s="168"/>
      <c r="CCT1657" s="168"/>
      <c r="CCU1657" s="168"/>
      <c r="CCV1657" s="168"/>
      <c r="CCW1657" s="168"/>
      <c r="CCX1657" s="168"/>
      <c r="CCY1657" s="168"/>
      <c r="CCZ1657" s="168"/>
      <c r="CDA1657" s="168"/>
      <c r="CDB1657" s="168"/>
      <c r="CDC1657" s="168"/>
      <c r="CDD1657" s="168"/>
      <c r="CDE1657" s="168"/>
      <c r="CDF1657" s="168"/>
      <c r="CDG1657" s="168"/>
      <c r="CDH1657" s="168"/>
      <c r="CDI1657" s="168"/>
      <c r="CDJ1657" s="168"/>
      <c r="CDK1657" s="168"/>
      <c r="CDL1657" s="168"/>
      <c r="CDM1657" s="168"/>
      <c r="CDN1657" s="168"/>
      <c r="CDO1657" s="168"/>
      <c r="CDP1657" s="168"/>
      <c r="CDQ1657" s="168"/>
      <c r="CDR1657" s="168"/>
      <c r="CDS1657" s="168"/>
      <c r="CDT1657" s="168"/>
      <c r="CDU1657" s="168"/>
      <c r="CDV1657" s="168"/>
      <c r="CDW1657" s="168"/>
      <c r="CDX1657" s="168"/>
      <c r="CDY1657" s="168"/>
      <c r="CDZ1657" s="168"/>
      <c r="CEA1657" s="168"/>
      <c r="CEB1657" s="168"/>
      <c r="CEC1657" s="168"/>
      <c r="CED1657" s="168"/>
      <c r="CEE1657" s="168"/>
      <c r="CEF1657" s="168"/>
      <c r="CEG1657" s="168"/>
      <c r="CEH1657" s="168"/>
      <c r="CEI1657" s="168"/>
      <c r="CEJ1657" s="168"/>
      <c r="CEK1657" s="168"/>
      <c r="CEL1657" s="168"/>
      <c r="CEM1657" s="168"/>
      <c r="CEN1657" s="168"/>
      <c r="CEO1657" s="168"/>
      <c r="CEP1657" s="168"/>
      <c r="CEQ1657" s="168"/>
      <c r="CER1657" s="168"/>
      <c r="CES1657" s="168"/>
      <c r="CET1657" s="168"/>
      <c r="CEU1657" s="168"/>
      <c r="CEV1657" s="168"/>
      <c r="CEW1657" s="168"/>
      <c r="CEX1657" s="168"/>
      <c r="CEY1657" s="168"/>
      <c r="CEZ1657" s="168"/>
      <c r="CFA1657" s="168"/>
      <c r="CFB1657" s="168"/>
      <c r="CFC1657" s="168"/>
      <c r="CFD1657" s="168"/>
      <c r="CFE1657" s="168"/>
      <c r="CFF1657" s="168"/>
      <c r="CFG1657" s="168"/>
      <c r="CFH1657" s="168"/>
      <c r="CFI1657" s="168"/>
      <c r="CFJ1657" s="168"/>
      <c r="CFK1657" s="168"/>
      <c r="CFL1657" s="168"/>
      <c r="CFM1657" s="168"/>
      <c r="CFN1657" s="168"/>
      <c r="CFO1657" s="168"/>
      <c r="CFP1657" s="168"/>
      <c r="CFQ1657" s="168"/>
      <c r="CFR1657" s="168"/>
      <c r="CFS1657" s="168"/>
      <c r="CFT1657" s="168"/>
      <c r="CFU1657" s="168"/>
      <c r="CFV1657" s="168"/>
      <c r="CFW1657" s="168"/>
      <c r="CFX1657" s="168"/>
      <c r="CFY1657" s="168"/>
      <c r="CFZ1657" s="168"/>
      <c r="CGA1657" s="168"/>
      <c r="CGB1657" s="168"/>
      <c r="CGC1657" s="168"/>
      <c r="CGD1657" s="168"/>
      <c r="CGE1657" s="168"/>
      <c r="CGF1657" s="168"/>
      <c r="CGG1657" s="168"/>
      <c r="CGH1657" s="168"/>
      <c r="CGI1657" s="168"/>
      <c r="CGJ1657" s="168"/>
      <c r="CGK1657" s="168"/>
      <c r="CGL1657" s="168"/>
      <c r="CGM1657" s="168"/>
      <c r="CGN1657" s="168"/>
      <c r="CGO1657" s="168"/>
      <c r="CGP1657" s="168"/>
      <c r="CGQ1657" s="168"/>
      <c r="CGR1657" s="168"/>
      <c r="CGS1657" s="168"/>
      <c r="CGT1657" s="168"/>
      <c r="CGU1657" s="168"/>
      <c r="CGV1657" s="168"/>
      <c r="CGW1657" s="168"/>
      <c r="CGX1657" s="168"/>
      <c r="CGY1657" s="168"/>
      <c r="CGZ1657" s="168"/>
      <c r="CHA1657" s="168"/>
      <c r="CHB1657" s="168"/>
      <c r="CHC1657" s="168"/>
      <c r="CHD1657" s="168"/>
      <c r="CHE1657" s="168"/>
      <c r="CHF1657" s="168"/>
      <c r="CHG1657" s="168"/>
      <c r="CHH1657" s="168"/>
      <c r="CHI1657" s="168"/>
      <c r="CHJ1657" s="168"/>
      <c r="CHK1657" s="168"/>
      <c r="CHL1657" s="168"/>
      <c r="CHM1657" s="168"/>
      <c r="CHN1657" s="168"/>
      <c r="CHO1657" s="168"/>
      <c r="CHP1657" s="168"/>
      <c r="CHQ1657" s="168"/>
      <c r="CHR1657" s="168"/>
      <c r="CHS1657" s="168"/>
      <c r="CHT1657" s="168"/>
      <c r="CHU1657" s="168"/>
      <c r="CHV1657" s="168"/>
      <c r="CHW1657" s="168"/>
      <c r="CHX1657" s="168"/>
      <c r="CHY1657" s="168"/>
      <c r="CHZ1657" s="168"/>
      <c r="CIA1657" s="168"/>
      <c r="CIB1657" s="168"/>
      <c r="CIC1657" s="168"/>
      <c r="CID1657" s="168"/>
      <c r="CIE1657" s="168"/>
      <c r="CIF1657" s="168"/>
      <c r="CIG1657" s="168"/>
      <c r="CIH1657" s="168"/>
      <c r="CII1657" s="168"/>
      <c r="CIJ1657" s="168"/>
      <c r="CIK1657" s="168"/>
      <c r="CIL1657" s="168"/>
      <c r="CIM1657" s="168"/>
      <c r="CIN1657" s="168"/>
      <c r="CIO1657" s="168"/>
      <c r="CIP1657" s="168"/>
      <c r="CIQ1657" s="168"/>
      <c r="CIR1657" s="168"/>
      <c r="CIS1657" s="168"/>
      <c r="CIT1657" s="168"/>
      <c r="CIU1657" s="168"/>
      <c r="CIV1657" s="168"/>
      <c r="CIW1657" s="168"/>
      <c r="CIX1657" s="168"/>
      <c r="CIY1657" s="168"/>
      <c r="CIZ1657" s="168"/>
      <c r="CJA1657" s="168"/>
      <c r="CJB1657" s="168"/>
      <c r="CJC1657" s="168"/>
      <c r="CJD1657" s="168"/>
      <c r="CJE1657" s="168"/>
      <c r="CJF1657" s="168"/>
      <c r="CJG1657" s="168"/>
      <c r="CJH1657" s="168"/>
      <c r="CJI1657" s="168"/>
      <c r="CJJ1657" s="168"/>
      <c r="CJK1657" s="168"/>
      <c r="CJL1657" s="168"/>
      <c r="CJM1657" s="168"/>
      <c r="CJN1657" s="168"/>
      <c r="CJO1657" s="168"/>
      <c r="CJP1657" s="168"/>
      <c r="CJQ1657" s="168"/>
      <c r="CJR1657" s="168"/>
      <c r="CJS1657" s="168"/>
      <c r="CJT1657" s="168"/>
      <c r="CJU1657" s="168"/>
      <c r="CJV1657" s="168"/>
      <c r="CJW1657" s="168"/>
      <c r="CJX1657" s="168"/>
      <c r="CJY1657" s="168"/>
      <c r="CJZ1657" s="168"/>
      <c r="CKA1657" s="168"/>
      <c r="CKB1657" s="168"/>
      <c r="CKC1657" s="168"/>
      <c r="CKD1657" s="168"/>
      <c r="CKE1657" s="168"/>
      <c r="CKF1657" s="168"/>
      <c r="CKG1657" s="168"/>
      <c r="CKH1657" s="168"/>
      <c r="CKI1657" s="168"/>
      <c r="CKJ1657" s="168"/>
      <c r="CKK1657" s="168"/>
      <c r="CKL1657" s="168"/>
      <c r="CKM1657" s="168"/>
      <c r="CKN1657" s="168"/>
      <c r="CKO1657" s="168"/>
      <c r="CKP1657" s="168"/>
      <c r="CKQ1657" s="168"/>
      <c r="CKR1657" s="168"/>
      <c r="CKS1657" s="168"/>
      <c r="CKT1657" s="168"/>
      <c r="CKU1657" s="168"/>
      <c r="CKV1657" s="168"/>
      <c r="CKW1657" s="168"/>
      <c r="CKX1657" s="168"/>
      <c r="CKY1657" s="168"/>
      <c r="CKZ1657" s="168"/>
      <c r="CLA1657" s="168"/>
      <c r="CLB1657" s="168"/>
      <c r="CLC1657" s="168"/>
      <c r="CLD1657" s="168"/>
      <c r="CLE1657" s="168"/>
      <c r="CLF1657" s="168"/>
      <c r="CLG1657" s="168"/>
      <c r="CLH1657" s="168"/>
      <c r="CLI1657" s="168"/>
      <c r="CLJ1657" s="168"/>
      <c r="CLK1657" s="168"/>
      <c r="CLL1657" s="168"/>
      <c r="CLM1657" s="168"/>
      <c r="CLN1657" s="168"/>
      <c r="CLO1657" s="168"/>
      <c r="CLP1657" s="168"/>
      <c r="CLQ1657" s="168"/>
      <c r="CLR1657" s="168"/>
      <c r="CLS1657" s="168"/>
      <c r="CLT1657" s="168"/>
      <c r="CLU1657" s="168"/>
      <c r="CLV1657" s="168"/>
      <c r="CLW1657" s="168"/>
      <c r="CLX1657" s="168"/>
      <c r="CLY1657" s="168"/>
      <c r="CLZ1657" s="168"/>
      <c r="CMA1657" s="168"/>
      <c r="CMB1657" s="168"/>
      <c r="CMC1657" s="168"/>
      <c r="CMD1657" s="168"/>
      <c r="CME1657" s="168"/>
      <c r="CMF1657" s="168"/>
      <c r="CMG1657" s="168"/>
      <c r="CMH1657" s="168"/>
      <c r="CMI1657" s="168"/>
      <c r="CMJ1657" s="168"/>
      <c r="CMK1657" s="168"/>
      <c r="CML1657" s="168"/>
      <c r="CMM1657" s="168"/>
      <c r="CMN1657" s="168"/>
      <c r="CMO1657" s="168"/>
      <c r="CMP1657" s="168"/>
      <c r="CMQ1657" s="168"/>
      <c r="CMR1657" s="168"/>
      <c r="CMS1657" s="168"/>
      <c r="CMT1657" s="168"/>
      <c r="CMU1657" s="168"/>
      <c r="CMV1657" s="168"/>
      <c r="CMW1657" s="168"/>
      <c r="CMX1657" s="168"/>
      <c r="CMY1657" s="168"/>
      <c r="CMZ1657" s="168"/>
      <c r="CNA1657" s="168"/>
      <c r="CNB1657" s="168"/>
      <c r="CNC1657" s="168"/>
      <c r="CND1657" s="168"/>
      <c r="CNE1657" s="168"/>
      <c r="CNF1657" s="168"/>
      <c r="CNG1657" s="168"/>
      <c r="CNH1657" s="168"/>
      <c r="CNI1657" s="168"/>
      <c r="CNJ1657" s="168"/>
      <c r="CNK1657" s="168"/>
      <c r="CNL1657" s="168"/>
      <c r="CNM1657" s="168"/>
      <c r="CNN1657" s="168"/>
      <c r="CNO1657" s="168"/>
      <c r="CNP1657" s="168"/>
      <c r="CNQ1657" s="168"/>
      <c r="CNR1657" s="168"/>
      <c r="CNS1657" s="168"/>
      <c r="CNT1657" s="168"/>
      <c r="CNU1657" s="168"/>
      <c r="CNV1657" s="168"/>
      <c r="CNW1657" s="168"/>
      <c r="CNX1657" s="168"/>
      <c r="CNY1657" s="168"/>
      <c r="CNZ1657" s="168"/>
      <c r="COA1657" s="168"/>
      <c r="COB1657" s="168"/>
      <c r="COC1657" s="168"/>
      <c r="COD1657" s="168"/>
      <c r="COE1657" s="168"/>
      <c r="COF1657" s="168"/>
      <c r="COG1657" s="168"/>
      <c r="COH1657" s="168"/>
      <c r="COI1657" s="168"/>
      <c r="COJ1657" s="168"/>
      <c r="COK1657" s="168"/>
      <c r="COL1657" s="168"/>
      <c r="COM1657" s="168"/>
      <c r="CON1657" s="168"/>
      <c r="COO1657" s="168"/>
      <c r="COP1657" s="168"/>
      <c r="COQ1657" s="168"/>
      <c r="COR1657" s="168"/>
      <c r="COS1657" s="168"/>
      <c r="COT1657" s="168"/>
      <c r="COU1657" s="168"/>
      <c r="COV1657" s="168"/>
      <c r="COW1657" s="168"/>
      <c r="COX1657" s="168"/>
      <c r="COY1657" s="168"/>
      <c r="COZ1657" s="168"/>
      <c r="CPA1657" s="168"/>
      <c r="CPB1657" s="168"/>
      <c r="CPC1657" s="168"/>
      <c r="CPD1657" s="168"/>
      <c r="CPE1657" s="168"/>
      <c r="CPF1657" s="168"/>
      <c r="CPG1657" s="168"/>
      <c r="CPH1657" s="168"/>
      <c r="CPI1657" s="168"/>
      <c r="CPJ1657" s="168"/>
      <c r="CPK1657" s="168"/>
      <c r="CPL1657" s="168"/>
      <c r="CPM1657" s="168"/>
      <c r="CPN1657" s="168"/>
      <c r="CPO1657" s="168"/>
      <c r="CPP1657" s="168"/>
      <c r="CPQ1657" s="168"/>
      <c r="CPR1657" s="168"/>
      <c r="CPS1657" s="168"/>
      <c r="CPT1657" s="168"/>
      <c r="CPU1657" s="168"/>
      <c r="CPV1657" s="168"/>
      <c r="CPW1657" s="168"/>
      <c r="CPX1657" s="168"/>
      <c r="CPY1657" s="168"/>
      <c r="CPZ1657" s="168"/>
      <c r="CQA1657" s="168"/>
      <c r="CQB1657" s="168"/>
      <c r="CQC1657" s="168"/>
      <c r="CQD1657" s="168"/>
      <c r="CQE1657" s="168"/>
      <c r="CQF1657" s="168"/>
      <c r="CQG1657" s="168"/>
      <c r="CQH1657" s="168"/>
      <c r="CQI1657" s="168"/>
      <c r="CQJ1657" s="168"/>
      <c r="CQK1657" s="168"/>
      <c r="CQL1657" s="168"/>
      <c r="CQM1657" s="168"/>
      <c r="CQN1657" s="168"/>
      <c r="CQO1657" s="168"/>
      <c r="CQP1657" s="168"/>
      <c r="CQQ1657" s="168"/>
      <c r="CQR1657" s="168"/>
      <c r="CQS1657" s="168"/>
      <c r="CQT1657" s="168"/>
      <c r="CQU1657" s="168"/>
      <c r="CQV1657" s="168"/>
      <c r="CQW1657" s="168"/>
      <c r="CQX1657" s="168"/>
      <c r="CQY1657" s="168"/>
      <c r="CQZ1657" s="168"/>
      <c r="CRA1657" s="168"/>
      <c r="CRB1657" s="168"/>
      <c r="CRC1657" s="168"/>
      <c r="CRD1657" s="168"/>
      <c r="CRE1657" s="168"/>
      <c r="CRF1657" s="168"/>
      <c r="CRG1657" s="168"/>
      <c r="CRH1657" s="168"/>
      <c r="CRI1657" s="168"/>
      <c r="CRJ1657" s="168"/>
      <c r="CRK1657" s="168"/>
      <c r="CRL1657" s="168"/>
      <c r="CRM1657" s="168"/>
      <c r="CRN1657" s="168"/>
      <c r="CRO1657" s="168"/>
      <c r="CRP1657" s="168"/>
      <c r="CRQ1657" s="168"/>
      <c r="CRR1657" s="168"/>
      <c r="CRS1657" s="168"/>
      <c r="CRT1657" s="168"/>
      <c r="CRU1657" s="168"/>
      <c r="CRV1657" s="168"/>
      <c r="CRW1657" s="168"/>
      <c r="CRX1657" s="168"/>
      <c r="CRY1657" s="168"/>
      <c r="CRZ1657" s="168"/>
      <c r="CSA1657" s="168"/>
      <c r="CSB1657" s="168"/>
      <c r="CSC1657" s="168"/>
      <c r="CSD1657" s="168"/>
      <c r="CSE1657" s="168"/>
      <c r="CSF1657" s="168"/>
      <c r="CSG1657" s="168"/>
      <c r="CSH1657" s="168"/>
      <c r="CSI1657" s="168"/>
      <c r="CSJ1657" s="168"/>
      <c r="CSK1657" s="168"/>
      <c r="CSL1657" s="168"/>
      <c r="CSM1657" s="168"/>
      <c r="CSN1657" s="168"/>
      <c r="CSO1657" s="168"/>
      <c r="CSP1657" s="168"/>
      <c r="CSQ1657" s="168"/>
      <c r="CSR1657" s="168"/>
      <c r="CSS1657" s="168"/>
      <c r="CST1657" s="168"/>
      <c r="CSU1657" s="168"/>
      <c r="CSV1657" s="168"/>
      <c r="CSW1657" s="168"/>
      <c r="CSX1657" s="168"/>
      <c r="CSY1657" s="168"/>
      <c r="CSZ1657" s="168"/>
      <c r="CTA1657" s="168"/>
      <c r="CTB1657" s="168"/>
      <c r="CTC1657" s="168"/>
      <c r="CTD1657" s="168"/>
      <c r="CTE1657" s="168"/>
      <c r="CTF1657" s="168"/>
      <c r="CTG1657" s="168"/>
      <c r="CTH1657" s="168"/>
      <c r="CTI1657" s="168"/>
      <c r="CTJ1657" s="168"/>
      <c r="CTK1657" s="168"/>
      <c r="CTL1657" s="168"/>
      <c r="CTM1657" s="168"/>
      <c r="CTN1657" s="168"/>
      <c r="CTO1657" s="168"/>
      <c r="CTP1657" s="168"/>
      <c r="CTQ1657" s="168"/>
      <c r="CTR1657" s="168"/>
      <c r="CTS1657" s="168"/>
      <c r="CTT1657" s="168"/>
      <c r="CTU1657" s="168"/>
      <c r="CTV1657" s="168"/>
      <c r="CTW1657" s="168"/>
      <c r="CTX1657" s="168"/>
      <c r="CTY1657" s="168"/>
      <c r="CTZ1657" s="168"/>
      <c r="CUA1657" s="168"/>
      <c r="CUB1657" s="168"/>
      <c r="CUC1657" s="168"/>
      <c r="CUD1657" s="168"/>
      <c r="CUE1657" s="168"/>
      <c r="CUF1657" s="168"/>
      <c r="CUG1657" s="168"/>
      <c r="CUH1657" s="168"/>
      <c r="CUI1657" s="168"/>
      <c r="CUJ1657" s="168"/>
      <c r="CUK1657" s="168"/>
      <c r="CUL1657" s="168"/>
      <c r="CUM1657" s="168"/>
      <c r="CUN1657" s="168"/>
      <c r="CUO1657" s="168"/>
      <c r="CUP1657" s="168"/>
      <c r="CUQ1657" s="168"/>
      <c r="CUR1657" s="168"/>
      <c r="CUS1657" s="168"/>
      <c r="CUT1657" s="168"/>
      <c r="CUU1657" s="168"/>
      <c r="CUV1657" s="168"/>
      <c r="CUW1657" s="168"/>
      <c r="CUX1657" s="168"/>
      <c r="CUY1657" s="168"/>
      <c r="CUZ1657" s="168"/>
      <c r="CVA1657" s="168"/>
      <c r="CVB1657" s="168"/>
      <c r="CVC1657" s="168"/>
      <c r="CVD1657" s="168"/>
      <c r="CVE1657" s="168"/>
      <c r="CVF1657" s="168"/>
      <c r="CVG1657" s="168"/>
      <c r="CVH1657" s="168"/>
      <c r="CVI1657" s="168"/>
      <c r="CVJ1657" s="168"/>
      <c r="CVK1657" s="168"/>
      <c r="CVL1657" s="168"/>
      <c r="CVM1657" s="168"/>
      <c r="CVN1657" s="168"/>
      <c r="CVO1657" s="168"/>
      <c r="CVP1657" s="168"/>
      <c r="CVQ1657" s="168"/>
      <c r="CVR1657" s="168"/>
      <c r="CVS1657" s="168"/>
      <c r="CVT1657" s="168"/>
      <c r="CVU1657" s="168"/>
      <c r="CVV1657" s="168"/>
      <c r="CVW1657" s="168"/>
      <c r="CVX1657" s="168"/>
      <c r="CVY1657" s="168"/>
      <c r="CVZ1657" s="168"/>
      <c r="CWA1657" s="168"/>
      <c r="CWB1657" s="168"/>
      <c r="CWC1657" s="168"/>
      <c r="CWD1657" s="168"/>
      <c r="CWE1657" s="168"/>
      <c r="CWF1657" s="168"/>
      <c r="CWG1657" s="168"/>
      <c r="CWH1657" s="168"/>
      <c r="CWI1657" s="168"/>
      <c r="CWJ1657" s="168"/>
      <c r="CWK1657" s="168"/>
      <c r="CWL1657" s="168"/>
      <c r="CWM1657" s="168"/>
      <c r="CWN1657" s="168"/>
      <c r="CWO1657" s="168"/>
      <c r="CWP1657" s="168"/>
      <c r="CWQ1657" s="168"/>
      <c r="CWR1657" s="168"/>
      <c r="CWS1657" s="168"/>
      <c r="CWT1657" s="168"/>
      <c r="CWU1657" s="168"/>
      <c r="CWV1657" s="168"/>
      <c r="CWW1657" s="168"/>
      <c r="CWX1657" s="168"/>
      <c r="CWY1657" s="168"/>
      <c r="CWZ1657" s="168"/>
      <c r="CXA1657" s="168"/>
      <c r="CXB1657" s="168"/>
      <c r="CXC1657" s="168"/>
      <c r="CXD1657" s="168"/>
      <c r="CXE1657" s="168"/>
      <c r="CXF1657" s="168"/>
      <c r="CXG1657" s="168"/>
      <c r="CXH1657" s="168"/>
      <c r="CXI1657" s="168"/>
      <c r="CXJ1657" s="168"/>
      <c r="CXK1657" s="168"/>
      <c r="CXL1657" s="168"/>
      <c r="CXM1657" s="168"/>
      <c r="CXN1657" s="168"/>
      <c r="CXO1657" s="168"/>
      <c r="CXP1657" s="168"/>
      <c r="CXQ1657" s="168"/>
      <c r="CXR1657" s="168"/>
      <c r="CXS1657" s="168"/>
      <c r="CXT1657" s="168"/>
      <c r="CXU1657" s="168"/>
      <c r="CXV1657" s="168"/>
      <c r="CXW1657" s="168"/>
      <c r="CXX1657" s="168"/>
      <c r="CXY1657" s="168"/>
      <c r="CXZ1657" s="168"/>
      <c r="CYA1657" s="168"/>
      <c r="CYB1657" s="168"/>
      <c r="CYC1657" s="168"/>
      <c r="CYD1657" s="168"/>
      <c r="CYE1657" s="168"/>
      <c r="CYF1657" s="168"/>
      <c r="CYG1657" s="168"/>
      <c r="CYH1657" s="168"/>
      <c r="CYI1657" s="168"/>
      <c r="CYJ1657" s="168"/>
      <c r="CYK1657" s="168"/>
      <c r="CYL1657" s="168"/>
      <c r="CYM1657" s="168"/>
      <c r="CYN1657" s="168"/>
      <c r="CYO1657" s="168"/>
      <c r="CYP1657" s="168"/>
      <c r="CYQ1657" s="168"/>
      <c r="CYR1657" s="168"/>
      <c r="CYS1657" s="168"/>
      <c r="CYT1657" s="168"/>
      <c r="CYU1657" s="168"/>
      <c r="CYV1657" s="168"/>
      <c r="CYW1657" s="168"/>
      <c r="CYX1657" s="168"/>
      <c r="CYY1657" s="168"/>
      <c r="CYZ1657" s="168"/>
      <c r="CZA1657" s="168"/>
      <c r="CZB1657" s="168"/>
      <c r="CZC1657" s="168"/>
      <c r="CZD1657" s="168"/>
      <c r="CZE1657" s="168"/>
      <c r="CZF1657" s="168"/>
      <c r="CZG1657" s="168"/>
      <c r="CZH1657" s="168"/>
      <c r="CZI1657" s="168"/>
      <c r="CZJ1657" s="168"/>
      <c r="CZK1657" s="168"/>
      <c r="CZL1657" s="168"/>
      <c r="CZM1657" s="168"/>
      <c r="CZN1657" s="168"/>
      <c r="CZO1657" s="168"/>
      <c r="CZP1657" s="168"/>
      <c r="CZQ1657" s="168"/>
      <c r="CZR1657" s="168"/>
      <c r="CZS1657" s="168"/>
      <c r="CZT1657" s="168"/>
      <c r="CZU1657" s="168"/>
      <c r="CZV1657" s="168"/>
      <c r="CZW1657" s="168"/>
      <c r="CZX1657" s="168"/>
      <c r="CZY1657" s="168"/>
      <c r="CZZ1657" s="168"/>
      <c r="DAA1657" s="168"/>
      <c r="DAB1657" s="168"/>
      <c r="DAC1657" s="168"/>
      <c r="DAD1657" s="168"/>
      <c r="DAE1657" s="168"/>
      <c r="DAF1657" s="168"/>
      <c r="DAG1657" s="168"/>
      <c r="DAH1657" s="168"/>
      <c r="DAI1657" s="168"/>
      <c r="DAJ1657" s="168"/>
      <c r="DAK1657" s="168"/>
      <c r="DAL1657" s="168"/>
      <c r="DAM1657" s="168"/>
      <c r="DAN1657" s="168"/>
      <c r="DAO1657" s="168"/>
      <c r="DAP1657" s="168"/>
      <c r="DAQ1657" s="168"/>
      <c r="DAR1657" s="168"/>
      <c r="DAS1657" s="168"/>
      <c r="DAT1657" s="168"/>
      <c r="DAU1657" s="168"/>
      <c r="DAV1657" s="168"/>
      <c r="DAW1657" s="168"/>
      <c r="DAX1657" s="168"/>
      <c r="DAY1657" s="168"/>
      <c r="DAZ1657" s="168"/>
      <c r="DBA1657" s="168"/>
      <c r="DBB1657" s="168"/>
      <c r="DBC1657" s="168"/>
      <c r="DBD1657" s="168"/>
      <c r="DBE1657" s="168"/>
      <c r="DBF1657" s="168"/>
      <c r="DBG1657" s="168"/>
      <c r="DBH1657" s="168"/>
      <c r="DBI1657" s="168"/>
      <c r="DBJ1657" s="168"/>
      <c r="DBK1657" s="168"/>
      <c r="DBL1657" s="168"/>
      <c r="DBM1657" s="168"/>
      <c r="DBN1657" s="168"/>
      <c r="DBO1657" s="168"/>
      <c r="DBP1657" s="168"/>
      <c r="DBQ1657" s="168"/>
      <c r="DBR1657" s="168"/>
      <c r="DBS1657" s="168"/>
      <c r="DBT1657" s="168"/>
      <c r="DBU1657" s="168"/>
      <c r="DBV1657" s="168"/>
      <c r="DBW1657" s="168"/>
      <c r="DBX1657" s="168"/>
      <c r="DBY1657" s="168"/>
      <c r="DBZ1657" s="168"/>
      <c r="DCA1657" s="168"/>
      <c r="DCB1657" s="168"/>
      <c r="DCC1657" s="168"/>
      <c r="DCD1657" s="168"/>
      <c r="DCE1657" s="168"/>
      <c r="DCF1657" s="168"/>
      <c r="DCG1657" s="168"/>
      <c r="DCH1657" s="168"/>
      <c r="DCI1657" s="168"/>
      <c r="DCJ1657" s="168"/>
      <c r="DCK1657" s="168"/>
      <c r="DCL1657" s="168"/>
      <c r="DCM1657" s="168"/>
      <c r="DCN1657" s="168"/>
      <c r="DCO1657" s="168"/>
      <c r="DCP1657" s="168"/>
      <c r="DCQ1657" s="168"/>
      <c r="DCR1657" s="168"/>
      <c r="DCS1657" s="168"/>
      <c r="DCT1657" s="168"/>
      <c r="DCU1657" s="168"/>
      <c r="DCV1657" s="168"/>
      <c r="DCW1657" s="168"/>
      <c r="DCX1657" s="168"/>
      <c r="DCY1657" s="168"/>
      <c r="DCZ1657" s="168"/>
      <c r="DDA1657" s="168"/>
      <c r="DDB1657" s="168"/>
      <c r="DDC1657" s="168"/>
      <c r="DDD1657" s="168"/>
      <c r="DDE1657" s="168"/>
      <c r="DDF1657" s="168"/>
      <c r="DDG1657" s="168"/>
      <c r="DDH1657" s="168"/>
      <c r="DDI1657" s="168"/>
      <c r="DDJ1657" s="168"/>
      <c r="DDK1657" s="168"/>
      <c r="DDL1657" s="168"/>
      <c r="DDM1657" s="168"/>
      <c r="DDN1657" s="168"/>
      <c r="DDO1657" s="168"/>
      <c r="DDP1657" s="168"/>
      <c r="DDQ1657" s="168"/>
      <c r="DDR1657" s="168"/>
      <c r="DDS1657" s="168"/>
      <c r="DDT1657" s="168"/>
      <c r="DDU1657" s="168"/>
      <c r="DDV1657" s="168"/>
      <c r="DDW1657" s="168"/>
      <c r="DDX1657" s="168"/>
      <c r="DDY1657" s="168"/>
      <c r="DDZ1657" s="168"/>
      <c r="DEA1657" s="168"/>
      <c r="DEB1657" s="168"/>
      <c r="DEC1657" s="168"/>
      <c r="DED1657" s="168"/>
      <c r="DEE1657" s="168"/>
      <c r="DEF1657" s="168"/>
      <c r="DEG1657" s="168"/>
      <c r="DEH1657" s="168"/>
      <c r="DEI1657" s="168"/>
      <c r="DEJ1657" s="168"/>
      <c r="DEK1657" s="168"/>
      <c r="DEL1657" s="168"/>
      <c r="DEM1657" s="168"/>
      <c r="DEN1657" s="168"/>
      <c r="DEO1657" s="168"/>
      <c r="DEP1657" s="168"/>
      <c r="DEQ1657" s="168"/>
      <c r="DER1657" s="168"/>
      <c r="DES1657" s="168"/>
      <c r="DET1657" s="168"/>
      <c r="DEU1657" s="168"/>
      <c r="DEV1657" s="168"/>
      <c r="DEW1657" s="168"/>
      <c r="DEX1657" s="168"/>
      <c r="DEY1657" s="168"/>
      <c r="DEZ1657" s="168"/>
      <c r="DFA1657" s="168"/>
      <c r="DFB1657" s="168"/>
      <c r="DFC1657" s="168"/>
      <c r="DFD1657" s="168"/>
      <c r="DFE1657" s="168"/>
      <c r="DFF1657" s="168"/>
      <c r="DFG1657" s="168"/>
      <c r="DFH1657" s="168"/>
      <c r="DFI1657" s="168"/>
      <c r="DFJ1657" s="168"/>
      <c r="DFK1657" s="168"/>
      <c r="DFL1657" s="168"/>
      <c r="DFM1657" s="168"/>
      <c r="DFN1657" s="168"/>
      <c r="DFO1657" s="168"/>
      <c r="DFP1657" s="168"/>
      <c r="DFQ1657" s="168"/>
      <c r="DFR1657" s="168"/>
      <c r="DFS1657" s="168"/>
      <c r="DFT1657" s="168"/>
      <c r="DFU1657" s="168"/>
      <c r="DFV1657" s="168"/>
      <c r="DFW1657" s="168"/>
      <c r="DFX1657" s="168"/>
      <c r="DFY1657" s="168"/>
      <c r="DFZ1657" s="168"/>
      <c r="DGA1657" s="168"/>
      <c r="DGB1657" s="168"/>
      <c r="DGC1657" s="168"/>
      <c r="DGD1657" s="168"/>
      <c r="DGE1657" s="168"/>
      <c r="DGF1657" s="168"/>
      <c r="DGG1657" s="168"/>
      <c r="DGH1657" s="168"/>
      <c r="DGI1657" s="168"/>
      <c r="DGJ1657" s="168"/>
      <c r="DGK1657" s="168"/>
      <c r="DGL1657" s="168"/>
      <c r="DGM1657" s="168"/>
      <c r="DGN1657" s="168"/>
      <c r="DGO1657" s="168"/>
      <c r="DGP1657" s="168"/>
      <c r="DGQ1657" s="168"/>
      <c r="DGR1657" s="168"/>
      <c r="DGS1657" s="168"/>
      <c r="DGT1657" s="168"/>
      <c r="DGU1657" s="168"/>
      <c r="DGV1657" s="168"/>
      <c r="DGW1657" s="168"/>
      <c r="DGX1657" s="168"/>
      <c r="DGY1657" s="168"/>
      <c r="DGZ1657" s="168"/>
      <c r="DHA1657" s="168"/>
      <c r="DHB1657" s="168"/>
      <c r="DHC1657" s="168"/>
      <c r="DHD1657" s="168"/>
      <c r="DHE1657" s="168"/>
      <c r="DHF1657" s="168"/>
      <c r="DHG1657" s="168"/>
      <c r="DHH1657" s="168"/>
      <c r="DHI1657" s="168"/>
      <c r="DHJ1657" s="168"/>
      <c r="DHK1657" s="168"/>
      <c r="DHL1657" s="168"/>
      <c r="DHM1657" s="168"/>
      <c r="DHN1657" s="168"/>
      <c r="DHO1657" s="168"/>
      <c r="DHP1657" s="168"/>
      <c r="DHQ1657" s="168"/>
      <c r="DHR1657" s="168"/>
      <c r="DHS1657" s="168"/>
      <c r="DHT1657" s="168"/>
      <c r="DHU1657" s="168"/>
      <c r="DHV1657" s="168"/>
      <c r="DHW1657" s="168"/>
      <c r="DHX1657" s="168"/>
      <c r="DHY1657" s="168"/>
      <c r="DHZ1657" s="168"/>
      <c r="DIA1657" s="168"/>
      <c r="DIB1657" s="168"/>
      <c r="DIC1657" s="168"/>
      <c r="DID1657" s="168"/>
      <c r="DIE1657" s="168"/>
      <c r="DIF1657" s="168"/>
      <c r="DIG1657" s="168"/>
      <c r="DIH1657" s="168"/>
      <c r="DII1657" s="168"/>
      <c r="DIJ1657" s="168"/>
      <c r="DIK1657" s="168"/>
      <c r="DIL1657" s="168"/>
      <c r="DIM1657" s="168"/>
      <c r="DIN1657" s="168"/>
      <c r="DIO1657" s="168"/>
      <c r="DIP1657" s="168"/>
      <c r="DIQ1657" s="168"/>
      <c r="DIR1657" s="168"/>
      <c r="DIS1657" s="168"/>
      <c r="DIT1657" s="168"/>
      <c r="DIU1657" s="168"/>
      <c r="DIV1657" s="168"/>
      <c r="DIW1657" s="168"/>
      <c r="DIX1657" s="168"/>
      <c r="DIY1657" s="168"/>
      <c r="DIZ1657" s="168"/>
      <c r="DJA1657" s="168"/>
      <c r="DJB1657" s="168"/>
      <c r="DJC1657" s="168"/>
      <c r="DJD1657" s="168"/>
      <c r="DJE1657" s="168"/>
      <c r="DJF1657" s="168"/>
      <c r="DJG1657" s="168"/>
      <c r="DJH1657" s="168"/>
      <c r="DJI1657" s="168"/>
      <c r="DJJ1657" s="168"/>
      <c r="DJK1657" s="168"/>
      <c r="DJL1657" s="168"/>
      <c r="DJM1657" s="168"/>
      <c r="DJN1657" s="168"/>
      <c r="DJO1657" s="168"/>
      <c r="DJP1657" s="168"/>
      <c r="DJQ1657" s="168"/>
      <c r="DJR1657" s="168"/>
      <c r="DJS1657" s="168"/>
      <c r="DJT1657" s="168"/>
      <c r="DJU1657" s="168"/>
      <c r="DJV1657" s="168"/>
      <c r="DJW1657" s="168"/>
      <c r="DJX1657" s="168"/>
      <c r="DJY1657" s="168"/>
      <c r="DJZ1657" s="168"/>
      <c r="DKA1657" s="168"/>
      <c r="DKB1657" s="168"/>
      <c r="DKC1657" s="168"/>
      <c r="DKD1657" s="168"/>
      <c r="DKE1657" s="168"/>
      <c r="DKF1657" s="168"/>
      <c r="DKG1657" s="168"/>
      <c r="DKH1657" s="168"/>
      <c r="DKI1657" s="168"/>
      <c r="DKJ1657" s="168"/>
      <c r="DKK1657" s="168"/>
      <c r="DKL1657" s="168"/>
      <c r="DKM1657" s="168"/>
      <c r="DKN1657" s="168"/>
      <c r="DKO1657" s="168"/>
      <c r="DKP1657" s="168"/>
      <c r="DKQ1657" s="168"/>
      <c r="DKR1657" s="168"/>
      <c r="DKS1657" s="168"/>
      <c r="DKT1657" s="168"/>
      <c r="DKU1657" s="168"/>
      <c r="DKV1657" s="168"/>
      <c r="DKW1657" s="168"/>
      <c r="DKX1657" s="168"/>
      <c r="DKY1657" s="168"/>
      <c r="DKZ1657" s="168"/>
      <c r="DLA1657" s="168"/>
      <c r="DLB1657" s="168"/>
      <c r="DLC1657" s="168"/>
      <c r="DLD1657" s="168"/>
      <c r="DLE1657" s="168"/>
      <c r="DLF1657" s="168"/>
      <c r="DLG1657" s="168"/>
      <c r="DLH1657" s="168"/>
      <c r="DLI1657" s="168"/>
      <c r="DLJ1657" s="168"/>
      <c r="DLK1657" s="168"/>
      <c r="DLL1657" s="168"/>
      <c r="DLM1657" s="168"/>
      <c r="DLN1657" s="168"/>
      <c r="DLO1657" s="168"/>
      <c r="DLP1657" s="168"/>
      <c r="DLQ1657" s="168"/>
      <c r="DLR1657" s="168"/>
      <c r="DLS1657" s="168"/>
      <c r="DLT1657" s="168"/>
      <c r="DLU1657" s="168"/>
      <c r="DLV1657" s="168"/>
      <c r="DLW1657" s="168"/>
      <c r="DLX1657" s="168"/>
      <c r="DLY1657" s="168"/>
      <c r="DLZ1657" s="168"/>
      <c r="DMA1657" s="168"/>
      <c r="DMB1657" s="168"/>
      <c r="DMC1657" s="168"/>
      <c r="DMD1657" s="168"/>
      <c r="DME1657" s="168"/>
      <c r="DMF1657" s="168"/>
      <c r="DMG1657" s="168"/>
      <c r="DMH1657" s="168"/>
      <c r="DMI1657" s="168"/>
      <c r="DMJ1657" s="168"/>
      <c r="DMK1657" s="168"/>
      <c r="DML1657" s="168"/>
      <c r="DMM1657" s="168"/>
      <c r="DMN1657" s="168"/>
      <c r="DMO1657" s="168"/>
      <c r="DMP1657" s="168"/>
      <c r="DMQ1657" s="168"/>
      <c r="DMR1657" s="168"/>
      <c r="DMS1657" s="168"/>
      <c r="DMT1657" s="168"/>
      <c r="DMU1657" s="168"/>
      <c r="DMV1657" s="168"/>
      <c r="DMW1657" s="168"/>
      <c r="DMX1657" s="168"/>
      <c r="DMY1657" s="168"/>
      <c r="DMZ1657" s="168"/>
      <c r="DNA1657" s="168"/>
      <c r="DNB1657" s="168"/>
      <c r="DNC1657" s="168"/>
      <c r="DND1657" s="168"/>
      <c r="DNE1657" s="168"/>
      <c r="DNF1657" s="168"/>
      <c r="DNG1657" s="168"/>
      <c r="DNH1657" s="168"/>
      <c r="DNI1657" s="168"/>
      <c r="DNJ1657" s="168"/>
      <c r="DNK1657" s="168"/>
      <c r="DNL1657" s="168"/>
      <c r="DNM1657" s="168"/>
      <c r="DNN1657" s="168"/>
      <c r="DNO1657" s="168"/>
      <c r="DNP1657" s="168"/>
      <c r="DNQ1657" s="168"/>
      <c r="DNR1657" s="168"/>
      <c r="DNS1657" s="168"/>
      <c r="DNT1657" s="168"/>
      <c r="DNU1657" s="168"/>
      <c r="DNV1657" s="168"/>
      <c r="DNW1657" s="168"/>
      <c r="DNX1657" s="168"/>
      <c r="DNY1657" s="168"/>
      <c r="DNZ1657" s="168"/>
      <c r="DOA1657" s="168"/>
      <c r="DOB1657" s="168"/>
      <c r="DOC1657" s="168"/>
      <c r="DOD1657" s="168"/>
      <c r="DOE1657" s="168"/>
      <c r="DOF1657" s="168"/>
      <c r="DOG1657" s="168"/>
      <c r="DOH1657" s="168"/>
      <c r="DOI1657" s="168"/>
      <c r="DOJ1657" s="168"/>
      <c r="DOK1657" s="168"/>
      <c r="DOL1657" s="168"/>
      <c r="DOM1657" s="168"/>
      <c r="DON1657" s="168"/>
      <c r="DOO1657" s="168"/>
      <c r="DOP1657" s="168"/>
      <c r="DOQ1657" s="168"/>
      <c r="DOR1657" s="168"/>
      <c r="DOS1657" s="168"/>
      <c r="DOT1657" s="168"/>
      <c r="DOU1657" s="168"/>
      <c r="DOV1657" s="168"/>
      <c r="DOW1657" s="168"/>
      <c r="DOX1657" s="168"/>
      <c r="DOY1657" s="168"/>
      <c r="DOZ1657" s="168"/>
      <c r="DPA1657" s="168"/>
      <c r="DPB1657" s="168"/>
      <c r="DPC1657" s="168"/>
      <c r="DPD1657" s="168"/>
      <c r="DPE1657" s="168"/>
      <c r="DPF1657" s="168"/>
      <c r="DPG1657" s="168"/>
      <c r="DPH1657" s="168"/>
      <c r="DPI1657" s="168"/>
      <c r="DPJ1657" s="168"/>
      <c r="DPK1657" s="168"/>
      <c r="DPL1657" s="168"/>
      <c r="DPM1657" s="168"/>
      <c r="DPN1657" s="168"/>
      <c r="DPO1657" s="168"/>
      <c r="DPP1657" s="168"/>
      <c r="DPQ1657" s="168"/>
      <c r="DPR1657" s="168"/>
      <c r="DPS1657" s="168"/>
      <c r="DPT1657" s="168"/>
      <c r="DPU1657" s="168"/>
      <c r="DPV1657" s="168"/>
      <c r="DPW1657" s="168"/>
      <c r="DPX1657" s="168"/>
      <c r="DPY1657" s="168"/>
      <c r="DPZ1657" s="168"/>
      <c r="DQA1657" s="168"/>
      <c r="DQB1657" s="168"/>
      <c r="DQC1657" s="168"/>
      <c r="DQD1657" s="168"/>
      <c r="DQE1657" s="168"/>
      <c r="DQF1657" s="168"/>
      <c r="DQG1657" s="168"/>
      <c r="DQH1657" s="168"/>
      <c r="DQI1657" s="168"/>
      <c r="DQJ1657" s="168"/>
      <c r="DQK1657" s="168"/>
      <c r="DQL1657" s="168"/>
      <c r="DQM1657" s="168"/>
      <c r="DQN1657" s="168"/>
      <c r="DQO1657" s="168"/>
      <c r="DQP1657" s="168"/>
      <c r="DQQ1657" s="168"/>
      <c r="DQR1657" s="168"/>
      <c r="DQS1657" s="168"/>
      <c r="DQT1657" s="168"/>
      <c r="DQU1657" s="168"/>
      <c r="DQV1657" s="168"/>
      <c r="DQW1657" s="168"/>
      <c r="DQX1657" s="168"/>
      <c r="DQY1657" s="168"/>
      <c r="DQZ1657" s="168"/>
      <c r="DRA1657" s="168"/>
      <c r="DRB1657" s="168"/>
      <c r="DRC1657" s="168"/>
      <c r="DRD1657" s="168"/>
      <c r="DRE1657" s="168"/>
      <c r="DRF1657" s="168"/>
      <c r="DRG1657" s="168"/>
      <c r="DRH1657" s="168"/>
      <c r="DRI1657" s="168"/>
      <c r="DRJ1657" s="168"/>
      <c r="DRK1657" s="168"/>
      <c r="DRL1657" s="168"/>
      <c r="DRM1657" s="168"/>
      <c r="DRN1657" s="168"/>
      <c r="DRO1657" s="168"/>
      <c r="DRP1657" s="168"/>
      <c r="DRQ1657" s="168"/>
      <c r="DRR1657" s="168"/>
      <c r="DRS1657" s="168"/>
      <c r="DRT1657" s="168"/>
      <c r="DRU1657" s="168"/>
      <c r="DRV1657" s="168"/>
      <c r="DRW1657" s="168"/>
      <c r="DRX1657" s="168"/>
      <c r="DRY1657" s="168"/>
      <c r="DRZ1657" s="168"/>
      <c r="DSA1657" s="168"/>
      <c r="DSB1657" s="168"/>
      <c r="DSC1657" s="168"/>
      <c r="DSD1657" s="168"/>
      <c r="DSE1657" s="168"/>
      <c r="DSF1657" s="168"/>
      <c r="DSG1657" s="168"/>
      <c r="DSH1657" s="168"/>
      <c r="DSI1657" s="168"/>
      <c r="DSJ1657" s="168"/>
      <c r="DSK1657" s="168"/>
      <c r="DSL1657" s="168"/>
      <c r="DSM1657" s="168"/>
      <c r="DSN1657" s="168"/>
      <c r="DSO1657" s="168"/>
      <c r="DSP1657" s="168"/>
      <c r="DSQ1657" s="168"/>
      <c r="DSR1657" s="168"/>
      <c r="DSS1657" s="168"/>
      <c r="DST1657" s="168"/>
      <c r="DSU1657" s="168"/>
      <c r="DSV1657" s="168"/>
      <c r="DSW1657" s="168"/>
      <c r="DSX1657" s="168"/>
      <c r="DSY1657" s="168"/>
      <c r="DSZ1657" s="168"/>
      <c r="DTA1657" s="168"/>
      <c r="DTB1657" s="168"/>
      <c r="DTC1657" s="168"/>
      <c r="DTD1657" s="168"/>
      <c r="DTE1657" s="168"/>
      <c r="DTF1657" s="168"/>
      <c r="DTG1657" s="168"/>
      <c r="DTH1657" s="168"/>
      <c r="DTI1657" s="168"/>
      <c r="DTJ1657" s="168"/>
      <c r="DTK1657" s="168"/>
      <c r="DTL1657" s="168"/>
      <c r="DTM1657" s="168"/>
      <c r="DTN1657" s="168"/>
      <c r="DTO1657" s="168"/>
      <c r="DTP1657" s="168"/>
      <c r="DTQ1657" s="168"/>
      <c r="DTR1657" s="168"/>
      <c r="DTS1657" s="168"/>
      <c r="DTT1657" s="168"/>
      <c r="DTU1657" s="168"/>
      <c r="DTV1657" s="168"/>
      <c r="DTW1657" s="168"/>
      <c r="DTX1657" s="168"/>
      <c r="DTY1657" s="168"/>
      <c r="DTZ1657" s="168"/>
      <c r="DUA1657" s="168"/>
      <c r="DUB1657" s="168"/>
      <c r="DUC1657" s="168"/>
      <c r="DUD1657" s="168"/>
      <c r="DUE1657" s="168"/>
      <c r="DUF1657" s="168"/>
      <c r="DUG1657" s="168"/>
      <c r="DUH1657" s="168"/>
      <c r="DUI1657" s="168"/>
      <c r="DUJ1657" s="168"/>
      <c r="DUK1657" s="168"/>
      <c r="DUL1657" s="168"/>
      <c r="DUM1657" s="168"/>
      <c r="DUN1657" s="168"/>
      <c r="DUO1657" s="168"/>
      <c r="DUP1657" s="168"/>
      <c r="DUQ1657" s="168"/>
      <c r="DUR1657" s="168"/>
      <c r="DUS1657" s="168"/>
      <c r="DUT1657" s="168"/>
      <c r="DUU1657" s="168"/>
      <c r="DUV1657" s="168"/>
      <c r="DUW1657" s="168"/>
      <c r="DUX1657" s="168"/>
      <c r="DUY1657" s="168"/>
      <c r="DUZ1657" s="168"/>
      <c r="DVA1657" s="168"/>
      <c r="DVB1657" s="168"/>
      <c r="DVC1657" s="168"/>
      <c r="DVD1657" s="168"/>
      <c r="DVE1657" s="168"/>
      <c r="DVF1657" s="168"/>
      <c r="DVG1657" s="168"/>
      <c r="DVH1657" s="168"/>
      <c r="DVI1657" s="168"/>
      <c r="DVJ1657" s="168"/>
      <c r="DVK1657" s="168"/>
      <c r="DVL1657" s="168"/>
      <c r="DVM1657" s="168"/>
      <c r="DVN1657" s="168"/>
      <c r="DVO1657" s="168"/>
      <c r="DVP1657" s="168"/>
      <c r="DVQ1657" s="168"/>
      <c r="DVR1657" s="168"/>
      <c r="DVS1657" s="168"/>
      <c r="DVT1657" s="168"/>
      <c r="DVU1657" s="168"/>
      <c r="DVV1657" s="168"/>
      <c r="DVW1657" s="168"/>
      <c r="DVX1657" s="168"/>
      <c r="DVY1657" s="168"/>
      <c r="DVZ1657" s="168"/>
      <c r="DWA1657" s="168"/>
      <c r="DWB1657" s="168"/>
      <c r="DWC1657" s="168"/>
      <c r="DWD1657" s="168"/>
      <c r="DWE1657" s="168"/>
      <c r="DWF1657" s="168"/>
      <c r="DWG1657" s="168"/>
      <c r="DWH1657" s="168"/>
      <c r="DWI1657" s="168"/>
      <c r="DWJ1657" s="168"/>
      <c r="DWK1657" s="168"/>
      <c r="DWL1657" s="168"/>
      <c r="DWM1657" s="168"/>
      <c r="DWN1657" s="168"/>
      <c r="DWO1657" s="168"/>
      <c r="DWP1657" s="168"/>
      <c r="DWQ1657" s="168"/>
      <c r="DWR1657" s="168"/>
      <c r="DWS1657" s="168"/>
      <c r="DWT1657" s="168"/>
      <c r="DWU1657" s="168"/>
      <c r="DWV1657" s="168"/>
      <c r="DWW1657" s="168"/>
      <c r="DWX1657" s="168"/>
      <c r="DWY1657" s="168"/>
      <c r="DWZ1657" s="168"/>
      <c r="DXA1657" s="168"/>
      <c r="DXB1657" s="168"/>
      <c r="DXC1657" s="168"/>
      <c r="DXD1657" s="168"/>
      <c r="DXE1657" s="168"/>
      <c r="DXF1657" s="168"/>
      <c r="DXG1657" s="168"/>
      <c r="DXH1657" s="168"/>
      <c r="DXI1657" s="168"/>
      <c r="DXJ1657" s="168"/>
      <c r="DXK1657" s="168"/>
      <c r="DXL1657" s="168"/>
      <c r="DXM1657" s="168"/>
      <c r="DXN1657" s="168"/>
      <c r="DXO1657" s="168"/>
      <c r="DXP1657" s="168"/>
      <c r="DXQ1657" s="168"/>
      <c r="DXR1657" s="168"/>
      <c r="DXS1657" s="168"/>
      <c r="DXT1657" s="168"/>
      <c r="DXU1657" s="168"/>
      <c r="DXV1657" s="168"/>
      <c r="DXW1657" s="168"/>
      <c r="DXX1657" s="168"/>
      <c r="DXY1657" s="168"/>
      <c r="DXZ1657" s="168"/>
      <c r="DYA1657" s="168"/>
      <c r="DYB1657" s="168"/>
      <c r="DYC1657" s="168"/>
      <c r="DYD1657" s="168"/>
      <c r="DYE1657" s="168"/>
      <c r="DYF1657" s="168"/>
      <c r="DYG1657" s="168"/>
      <c r="DYH1657" s="168"/>
      <c r="DYI1657" s="168"/>
      <c r="DYJ1657" s="168"/>
      <c r="DYK1657" s="168"/>
      <c r="DYL1657" s="168"/>
      <c r="DYM1657" s="168"/>
      <c r="DYN1657" s="168"/>
      <c r="DYO1657" s="168"/>
      <c r="DYP1657" s="168"/>
      <c r="DYQ1657" s="168"/>
      <c r="DYR1657" s="168"/>
      <c r="DYS1657" s="168"/>
      <c r="DYT1657" s="168"/>
      <c r="DYU1657" s="168"/>
      <c r="DYV1657" s="168"/>
      <c r="DYW1657" s="168"/>
      <c r="DYX1657" s="168"/>
      <c r="DYY1657" s="168"/>
      <c r="DYZ1657" s="168"/>
      <c r="DZA1657" s="168"/>
      <c r="DZB1657" s="168"/>
      <c r="DZC1657" s="168"/>
      <c r="DZD1657" s="168"/>
      <c r="DZE1657" s="168"/>
      <c r="DZF1657" s="168"/>
      <c r="DZG1657" s="168"/>
      <c r="DZH1657" s="168"/>
      <c r="DZI1657" s="168"/>
      <c r="DZJ1657" s="168"/>
      <c r="DZK1657" s="168"/>
      <c r="DZL1657" s="168"/>
      <c r="DZM1657" s="168"/>
      <c r="DZN1657" s="168"/>
      <c r="DZO1657" s="168"/>
      <c r="DZP1657" s="168"/>
      <c r="DZQ1657" s="168"/>
      <c r="DZR1657" s="168"/>
      <c r="DZS1657" s="168"/>
      <c r="DZT1657" s="168"/>
      <c r="DZU1657" s="168"/>
      <c r="DZV1657" s="168"/>
      <c r="DZW1657" s="168"/>
      <c r="DZX1657" s="168"/>
      <c r="DZY1657" s="168"/>
      <c r="DZZ1657" s="168"/>
      <c r="EAA1657" s="168"/>
      <c r="EAB1657" s="168"/>
      <c r="EAC1657" s="168"/>
      <c r="EAD1657" s="168"/>
      <c r="EAE1657" s="168"/>
      <c r="EAF1657" s="168"/>
      <c r="EAG1657" s="168"/>
      <c r="EAH1657" s="168"/>
      <c r="EAI1657" s="168"/>
      <c r="EAJ1657" s="168"/>
      <c r="EAK1657" s="168"/>
      <c r="EAL1657" s="168"/>
      <c r="EAM1657" s="168"/>
      <c r="EAN1657" s="168"/>
      <c r="EAO1657" s="168"/>
      <c r="EAP1657" s="168"/>
      <c r="EAQ1657" s="168"/>
      <c r="EAR1657" s="168"/>
      <c r="EAS1657" s="168"/>
      <c r="EAT1657" s="168"/>
      <c r="EAU1657" s="168"/>
      <c r="EAV1657" s="168"/>
      <c r="EAW1657" s="168"/>
      <c r="EAX1657" s="168"/>
      <c r="EAY1657" s="168"/>
      <c r="EAZ1657" s="168"/>
      <c r="EBA1657" s="168"/>
      <c r="EBB1657" s="168"/>
      <c r="EBC1657" s="168"/>
      <c r="EBD1657" s="168"/>
      <c r="EBE1657" s="168"/>
      <c r="EBF1657" s="168"/>
      <c r="EBG1657" s="168"/>
      <c r="EBH1657" s="168"/>
      <c r="EBI1657" s="168"/>
      <c r="EBJ1657" s="168"/>
      <c r="EBK1657" s="168"/>
      <c r="EBL1657" s="168"/>
      <c r="EBM1657" s="168"/>
      <c r="EBN1657" s="168"/>
      <c r="EBO1657" s="168"/>
      <c r="EBP1657" s="168"/>
      <c r="EBQ1657" s="168"/>
      <c r="EBR1657" s="168"/>
      <c r="EBS1657" s="168"/>
      <c r="EBT1657" s="168"/>
      <c r="EBU1657" s="168"/>
      <c r="EBV1657" s="168"/>
      <c r="EBW1657" s="168"/>
      <c r="EBX1657" s="168"/>
      <c r="EBY1657" s="168"/>
      <c r="EBZ1657" s="168"/>
      <c r="ECA1657" s="168"/>
      <c r="ECB1657" s="168"/>
      <c r="ECC1657" s="168"/>
      <c r="ECD1657" s="168"/>
      <c r="ECE1657" s="168"/>
      <c r="ECF1657" s="168"/>
      <c r="ECG1657" s="168"/>
      <c r="ECH1657" s="168"/>
      <c r="ECI1657" s="168"/>
      <c r="ECJ1657" s="168"/>
      <c r="ECK1657" s="168"/>
      <c r="ECL1657" s="168"/>
      <c r="ECM1657" s="168"/>
      <c r="ECN1657" s="168"/>
      <c r="ECO1657" s="168"/>
      <c r="ECP1657" s="168"/>
      <c r="ECQ1657" s="168"/>
      <c r="ECR1657" s="168"/>
      <c r="ECS1657" s="168"/>
      <c r="ECT1657" s="168"/>
      <c r="ECU1657" s="168"/>
      <c r="ECV1657" s="168"/>
      <c r="ECW1657" s="168"/>
      <c r="ECX1657" s="168"/>
      <c r="ECY1657" s="168"/>
      <c r="ECZ1657" s="168"/>
      <c r="EDA1657" s="168"/>
      <c r="EDB1657" s="168"/>
      <c r="EDC1657" s="168"/>
      <c r="EDD1657" s="168"/>
      <c r="EDE1657" s="168"/>
      <c r="EDF1657" s="168"/>
      <c r="EDG1657" s="168"/>
      <c r="EDH1657" s="168"/>
      <c r="EDI1657" s="168"/>
      <c r="EDJ1657" s="168"/>
      <c r="EDK1657" s="168"/>
      <c r="EDL1657" s="168"/>
      <c r="EDM1657" s="168"/>
      <c r="EDN1657" s="168"/>
      <c r="EDO1657" s="168"/>
      <c r="EDP1657" s="168"/>
      <c r="EDQ1657" s="168"/>
      <c r="EDR1657" s="168"/>
      <c r="EDS1657" s="168"/>
      <c r="EDT1657" s="168"/>
      <c r="EDU1657" s="168"/>
      <c r="EDV1657" s="168"/>
      <c r="EDW1657" s="168"/>
      <c r="EDX1657" s="168"/>
      <c r="EDY1657" s="168"/>
      <c r="EDZ1657" s="168"/>
      <c r="EEA1657" s="168"/>
      <c r="EEB1657" s="168"/>
      <c r="EEC1657" s="168"/>
      <c r="EED1657" s="168"/>
      <c r="EEE1657" s="168"/>
      <c r="EEF1657" s="168"/>
      <c r="EEG1657" s="168"/>
      <c r="EEH1657" s="168"/>
      <c r="EEI1657" s="168"/>
      <c r="EEJ1657" s="168"/>
      <c r="EEK1657" s="168"/>
      <c r="EEL1657" s="168"/>
      <c r="EEM1657" s="168"/>
      <c r="EEN1657" s="168"/>
      <c r="EEO1657" s="168"/>
      <c r="EEP1657" s="168"/>
      <c r="EEQ1657" s="168"/>
      <c r="EER1657" s="168"/>
      <c r="EES1657" s="168"/>
      <c r="EET1657" s="168"/>
      <c r="EEU1657" s="168"/>
      <c r="EEV1657" s="168"/>
      <c r="EEW1657" s="168"/>
      <c r="EEX1657" s="168"/>
      <c r="EEY1657" s="168"/>
      <c r="EEZ1657" s="168"/>
      <c r="EFA1657" s="168"/>
      <c r="EFB1657" s="168"/>
      <c r="EFC1657" s="168"/>
      <c r="EFD1657" s="168"/>
      <c r="EFE1657" s="168"/>
      <c r="EFF1657" s="168"/>
      <c r="EFG1657" s="168"/>
      <c r="EFH1657" s="168"/>
      <c r="EFI1657" s="168"/>
      <c r="EFJ1657" s="168"/>
      <c r="EFK1657" s="168"/>
      <c r="EFL1657" s="168"/>
      <c r="EFM1657" s="168"/>
      <c r="EFN1657" s="168"/>
      <c r="EFO1657" s="168"/>
      <c r="EFP1657" s="168"/>
      <c r="EFQ1657" s="168"/>
      <c r="EFR1657" s="168"/>
      <c r="EFS1657" s="168"/>
      <c r="EFT1657" s="168"/>
      <c r="EFU1657" s="168"/>
      <c r="EFV1657" s="168"/>
      <c r="EFW1657" s="168"/>
      <c r="EFX1657" s="168"/>
      <c r="EFY1657" s="168"/>
      <c r="EFZ1657" s="168"/>
      <c r="EGA1657" s="168"/>
      <c r="EGB1657" s="168"/>
      <c r="EGC1657" s="168"/>
      <c r="EGD1657" s="168"/>
      <c r="EGE1657" s="168"/>
      <c r="EGF1657" s="168"/>
      <c r="EGG1657" s="168"/>
      <c r="EGH1657" s="168"/>
      <c r="EGI1657" s="168"/>
      <c r="EGJ1657" s="168"/>
      <c r="EGK1657" s="168"/>
      <c r="EGL1657" s="168"/>
      <c r="EGM1657" s="168"/>
      <c r="EGN1657" s="168"/>
      <c r="EGO1657" s="168"/>
      <c r="EGP1657" s="168"/>
      <c r="EGQ1657" s="168"/>
      <c r="EGR1657" s="168"/>
      <c r="EGS1657" s="168"/>
      <c r="EGT1657" s="168"/>
      <c r="EGU1657" s="168"/>
      <c r="EGV1657" s="168"/>
      <c r="EGW1657" s="168"/>
      <c r="EGX1657" s="168"/>
      <c r="EGY1657" s="168"/>
      <c r="EGZ1657" s="168"/>
      <c r="EHA1657" s="168"/>
      <c r="EHB1657" s="168"/>
      <c r="EHC1657" s="168"/>
      <c r="EHD1657" s="168"/>
      <c r="EHE1657" s="168"/>
      <c r="EHF1657" s="168"/>
      <c r="EHG1657" s="168"/>
      <c r="EHH1657" s="168"/>
      <c r="EHI1657" s="168"/>
      <c r="EHJ1657" s="168"/>
      <c r="EHK1657" s="168"/>
      <c r="EHL1657" s="168"/>
      <c r="EHM1657" s="168"/>
      <c r="EHN1657" s="168"/>
      <c r="EHO1657" s="168"/>
      <c r="EHP1657" s="168"/>
      <c r="EHQ1657" s="168"/>
      <c r="EHR1657" s="168"/>
      <c r="EHS1657" s="168"/>
      <c r="EHT1657" s="168"/>
      <c r="EHU1657" s="168"/>
      <c r="EHV1657" s="168"/>
      <c r="EHW1657" s="168"/>
      <c r="EHX1657" s="168"/>
      <c r="EHY1657" s="168"/>
      <c r="EHZ1657" s="168"/>
      <c r="EIA1657" s="168"/>
      <c r="EIB1657" s="168"/>
      <c r="EIC1657" s="168"/>
      <c r="EID1657" s="168"/>
      <c r="EIE1657" s="168"/>
      <c r="EIF1657" s="168"/>
      <c r="EIG1657" s="168"/>
      <c r="EIH1657" s="168"/>
      <c r="EII1657" s="168"/>
      <c r="EIJ1657" s="168"/>
      <c r="EIK1657" s="168"/>
      <c r="EIL1657" s="168"/>
      <c r="EIM1657" s="168"/>
      <c r="EIN1657" s="168"/>
      <c r="EIO1657" s="168"/>
      <c r="EIP1657" s="168"/>
      <c r="EIQ1657" s="168"/>
      <c r="EIR1657" s="168"/>
      <c r="EIS1657" s="168"/>
      <c r="EIT1657" s="168"/>
      <c r="EIU1657" s="168"/>
      <c r="EIV1657" s="168"/>
      <c r="EIW1657" s="168"/>
      <c r="EIX1657" s="168"/>
      <c r="EIY1657" s="168"/>
      <c r="EIZ1657" s="168"/>
      <c r="EJA1657" s="168"/>
      <c r="EJB1657" s="168"/>
      <c r="EJC1657" s="168"/>
      <c r="EJD1657" s="168"/>
      <c r="EJE1657" s="168"/>
      <c r="EJF1657" s="168"/>
      <c r="EJG1657" s="168"/>
      <c r="EJH1657" s="168"/>
      <c r="EJI1657" s="168"/>
      <c r="EJJ1657" s="168"/>
      <c r="EJK1657" s="168"/>
      <c r="EJL1657" s="168"/>
      <c r="EJM1657" s="168"/>
      <c r="EJN1657" s="168"/>
      <c r="EJO1657" s="168"/>
      <c r="EJP1657" s="168"/>
      <c r="EJQ1657" s="168"/>
      <c r="EJR1657" s="168"/>
      <c r="EJS1657" s="168"/>
      <c r="EJT1657" s="168"/>
      <c r="EJU1657" s="168"/>
      <c r="EJV1657" s="168"/>
      <c r="EJW1657" s="168"/>
      <c r="EJX1657" s="168"/>
      <c r="EJY1657" s="168"/>
      <c r="EJZ1657" s="168"/>
      <c r="EKA1657" s="168"/>
      <c r="EKB1657" s="168"/>
      <c r="EKC1657" s="168"/>
      <c r="EKD1657" s="168"/>
      <c r="EKE1657" s="168"/>
      <c r="EKF1657" s="168"/>
      <c r="EKG1657" s="168"/>
      <c r="EKH1657" s="168"/>
      <c r="EKI1657" s="168"/>
      <c r="EKJ1657" s="168"/>
      <c r="EKK1657" s="168"/>
      <c r="EKL1657" s="168"/>
      <c r="EKM1657" s="168"/>
      <c r="EKN1657" s="168"/>
      <c r="EKO1657" s="168"/>
      <c r="EKP1657" s="168"/>
      <c r="EKQ1657" s="168"/>
      <c r="EKR1657" s="168"/>
      <c r="EKS1657" s="168"/>
      <c r="EKT1657" s="168"/>
      <c r="EKU1657" s="168"/>
      <c r="EKV1657" s="168"/>
      <c r="EKW1657" s="168"/>
      <c r="EKX1657" s="168"/>
      <c r="EKY1657" s="168"/>
      <c r="EKZ1657" s="168"/>
      <c r="ELA1657" s="168"/>
      <c r="ELB1657" s="168"/>
      <c r="ELC1657" s="168"/>
      <c r="ELD1657" s="168"/>
      <c r="ELE1657" s="168"/>
      <c r="ELF1657" s="168"/>
      <c r="ELG1657" s="168"/>
      <c r="ELH1657" s="168"/>
      <c r="ELI1657" s="168"/>
      <c r="ELJ1657" s="168"/>
      <c r="ELK1657" s="168"/>
      <c r="ELL1657" s="168"/>
      <c r="ELM1657" s="168"/>
      <c r="ELN1657" s="168"/>
      <c r="ELO1657" s="168"/>
      <c r="ELP1657" s="168"/>
      <c r="ELQ1657" s="168"/>
      <c r="ELR1657" s="168"/>
      <c r="ELS1657" s="168"/>
      <c r="ELT1657" s="168"/>
      <c r="ELU1657" s="168"/>
      <c r="ELV1657" s="168"/>
      <c r="ELW1657" s="168"/>
      <c r="ELX1657" s="168"/>
      <c r="ELY1657" s="168"/>
      <c r="ELZ1657" s="168"/>
      <c r="EMA1657" s="168"/>
      <c r="EMB1657" s="168"/>
      <c r="EMC1657" s="168"/>
      <c r="EMD1657" s="168"/>
      <c r="EME1657" s="168"/>
      <c r="EMF1657" s="168"/>
      <c r="EMG1657" s="168"/>
      <c r="EMH1657" s="168"/>
      <c r="EMI1657" s="168"/>
      <c r="EMJ1657" s="168"/>
      <c r="EMK1657" s="168"/>
      <c r="EML1657" s="168"/>
      <c r="EMM1657" s="168"/>
      <c r="EMN1657" s="168"/>
      <c r="EMO1657" s="168"/>
      <c r="EMP1657" s="168"/>
      <c r="EMQ1657" s="168"/>
      <c r="EMR1657" s="168"/>
      <c r="EMS1657" s="168"/>
      <c r="EMT1657" s="168"/>
      <c r="EMU1657" s="168"/>
      <c r="EMV1657" s="168"/>
      <c r="EMW1657" s="168"/>
      <c r="EMX1657" s="168"/>
      <c r="EMY1657" s="168"/>
      <c r="EMZ1657" s="168"/>
      <c r="ENA1657" s="168"/>
      <c r="ENB1657" s="168"/>
      <c r="ENC1657" s="168"/>
      <c r="END1657" s="168"/>
      <c r="ENE1657" s="168"/>
      <c r="ENF1657" s="168"/>
      <c r="ENG1657" s="168"/>
      <c r="ENH1657" s="168"/>
      <c r="ENI1657" s="168"/>
      <c r="ENJ1657" s="168"/>
      <c r="ENK1657" s="168"/>
      <c r="ENL1657" s="168"/>
      <c r="ENM1657" s="168"/>
      <c r="ENN1657" s="168"/>
      <c r="ENO1657" s="168"/>
      <c r="ENP1657" s="168"/>
      <c r="ENQ1657" s="168"/>
      <c r="ENR1657" s="168"/>
      <c r="ENS1657" s="168"/>
      <c r="ENT1657" s="168"/>
      <c r="ENU1657" s="168"/>
      <c r="ENV1657" s="168"/>
      <c r="ENW1657" s="168"/>
      <c r="ENX1657" s="168"/>
      <c r="ENY1657" s="168"/>
      <c r="ENZ1657" s="168"/>
      <c r="EOA1657" s="168"/>
      <c r="EOB1657" s="168"/>
      <c r="EOC1657" s="168"/>
      <c r="EOD1657" s="168"/>
      <c r="EOE1657" s="168"/>
      <c r="EOF1657" s="168"/>
      <c r="EOG1657" s="168"/>
      <c r="EOH1657" s="168"/>
      <c r="EOI1657" s="168"/>
      <c r="EOJ1657" s="168"/>
      <c r="EOK1657" s="168"/>
      <c r="EOL1657" s="168"/>
      <c r="EOM1657" s="168"/>
      <c r="EON1657" s="168"/>
      <c r="EOO1657" s="168"/>
      <c r="EOP1657" s="168"/>
      <c r="EOQ1657" s="168"/>
      <c r="EOR1657" s="168"/>
      <c r="EOS1657" s="168"/>
      <c r="EOT1657" s="168"/>
      <c r="EOU1657" s="168"/>
      <c r="EOV1657" s="168"/>
      <c r="EOW1657" s="168"/>
      <c r="EOX1657" s="168"/>
      <c r="EOY1657" s="168"/>
      <c r="EOZ1657" s="168"/>
      <c r="EPA1657" s="168"/>
      <c r="EPB1657" s="168"/>
      <c r="EPC1657" s="168"/>
      <c r="EPD1657" s="168"/>
      <c r="EPE1657" s="168"/>
      <c r="EPF1657" s="168"/>
      <c r="EPG1657" s="168"/>
      <c r="EPH1657" s="168"/>
      <c r="EPI1657" s="168"/>
      <c r="EPJ1657" s="168"/>
      <c r="EPK1657" s="168"/>
      <c r="EPL1657" s="168"/>
      <c r="EPM1657" s="168"/>
      <c r="EPN1657" s="168"/>
      <c r="EPO1657" s="168"/>
      <c r="EPP1657" s="168"/>
      <c r="EPQ1657" s="168"/>
      <c r="EPR1657" s="168"/>
      <c r="EPS1657" s="168"/>
      <c r="EPT1657" s="168"/>
      <c r="EPU1657" s="168"/>
      <c r="EPV1657" s="168"/>
      <c r="EPW1657" s="168"/>
      <c r="EPX1657" s="168"/>
      <c r="EPY1657" s="168"/>
      <c r="EPZ1657" s="168"/>
      <c r="EQA1657" s="168"/>
      <c r="EQB1657" s="168"/>
      <c r="EQC1657" s="168"/>
      <c r="EQD1657" s="168"/>
      <c r="EQE1657" s="168"/>
      <c r="EQF1657" s="168"/>
      <c r="EQG1657" s="168"/>
      <c r="EQH1657" s="168"/>
      <c r="EQI1657" s="168"/>
      <c r="EQJ1657" s="168"/>
      <c r="EQK1657" s="168"/>
      <c r="EQL1657" s="168"/>
      <c r="EQM1657" s="168"/>
      <c r="EQN1657" s="168"/>
      <c r="EQO1657" s="168"/>
      <c r="EQP1657" s="168"/>
      <c r="EQQ1657" s="168"/>
      <c r="EQR1657" s="168"/>
      <c r="EQS1657" s="168"/>
      <c r="EQT1657" s="168"/>
      <c r="EQU1657" s="168"/>
      <c r="EQV1657" s="168"/>
      <c r="EQW1657" s="168"/>
      <c r="EQX1657" s="168"/>
      <c r="EQY1657" s="168"/>
      <c r="EQZ1657" s="168"/>
      <c r="ERA1657" s="168"/>
      <c r="ERB1657" s="168"/>
      <c r="ERC1657" s="168"/>
      <c r="ERD1657" s="168"/>
      <c r="ERE1657" s="168"/>
      <c r="ERF1657" s="168"/>
      <c r="ERG1657" s="168"/>
      <c r="ERH1657" s="168"/>
      <c r="ERI1657" s="168"/>
      <c r="ERJ1657" s="168"/>
      <c r="ERK1657" s="168"/>
      <c r="ERL1657" s="168"/>
      <c r="ERM1657" s="168"/>
      <c r="ERN1657" s="168"/>
      <c r="ERO1657" s="168"/>
      <c r="ERP1657" s="168"/>
      <c r="ERQ1657" s="168"/>
      <c r="ERR1657" s="168"/>
      <c r="ERS1657" s="168"/>
      <c r="ERT1657" s="168"/>
      <c r="ERU1657" s="168"/>
      <c r="ERV1657" s="168"/>
      <c r="ERW1657" s="168"/>
      <c r="ERX1657" s="168"/>
      <c r="ERY1657" s="168"/>
      <c r="ERZ1657" s="168"/>
      <c r="ESA1657" s="168"/>
      <c r="ESB1657" s="168"/>
      <c r="ESC1657" s="168"/>
      <c r="ESD1657" s="168"/>
      <c r="ESE1657" s="168"/>
      <c r="ESF1657" s="168"/>
      <c r="ESG1657" s="168"/>
      <c r="ESH1657" s="168"/>
      <c r="ESI1657" s="168"/>
      <c r="ESJ1657" s="168"/>
      <c r="ESK1657" s="168"/>
      <c r="ESL1657" s="168"/>
      <c r="ESM1657" s="168"/>
      <c r="ESN1657" s="168"/>
      <c r="ESO1657" s="168"/>
      <c r="ESP1657" s="168"/>
      <c r="ESQ1657" s="168"/>
      <c r="ESR1657" s="168"/>
      <c r="ESS1657" s="168"/>
      <c r="EST1657" s="168"/>
      <c r="ESU1657" s="168"/>
      <c r="ESV1657" s="168"/>
      <c r="ESW1657" s="168"/>
      <c r="ESX1657" s="168"/>
      <c r="ESY1657" s="168"/>
      <c r="ESZ1657" s="168"/>
      <c r="ETA1657" s="168"/>
      <c r="ETB1657" s="168"/>
      <c r="ETC1657" s="168"/>
      <c r="ETD1657" s="168"/>
      <c r="ETE1657" s="168"/>
      <c r="ETF1657" s="168"/>
      <c r="ETG1657" s="168"/>
      <c r="ETH1657" s="168"/>
      <c r="ETI1657" s="168"/>
      <c r="ETJ1657" s="168"/>
      <c r="ETK1657" s="168"/>
      <c r="ETL1657" s="168"/>
      <c r="ETM1657" s="168"/>
      <c r="ETN1657" s="168"/>
      <c r="ETO1657" s="168"/>
      <c r="ETP1657" s="168"/>
      <c r="ETQ1657" s="168"/>
      <c r="ETR1657" s="168"/>
      <c r="ETS1657" s="168"/>
      <c r="ETT1657" s="168"/>
      <c r="ETU1657" s="168"/>
      <c r="ETV1657" s="168"/>
      <c r="ETW1657" s="168"/>
      <c r="ETX1657" s="168"/>
      <c r="ETY1657" s="168"/>
      <c r="ETZ1657" s="168"/>
      <c r="EUA1657" s="168"/>
      <c r="EUB1657" s="168"/>
      <c r="EUC1657" s="168"/>
      <c r="EUD1657" s="168"/>
      <c r="EUE1657" s="168"/>
      <c r="EUF1657" s="168"/>
      <c r="EUG1657" s="168"/>
      <c r="EUH1657" s="168"/>
      <c r="EUI1657" s="168"/>
      <c r="EUJ1657" s="168"/>
      <c r="EUK1657" s="168"/>
      <c r="EUL1657" s="168"/>
      <c r="EUM1657" s="168"/>
      <c r="EUN1657" s="168"/>
      <c r="EUO1657" s="168"/>
      <c r="EUP1657" s="168"/>
      <c r="EUQ1657" s="168"/>
      <c r="EUR1657" s="168"/>
      <c r="EUS1657" s="168"/>
      <c r="EUT1657" s="168"/>
      <c r="EUU1657" s="168"/>
      <c r="EUV1657" s="168"/>
      <c r="EUW1657" s="168"/>
      <c r="EUX1657" s="168"/>
      <c r="EUY1657" s="168"/>
      <c r="EUZ1657" s="168"/>
      <c r="EVA1657" s="168"/>
      <c r="EVB1657" s="168"/>
      <c r="EVC1657" s="168"/>
      <c r="EVD1657" s="168"/>
      <c r="EVE1657" s="168"/>
      <c r="EVF1657" s="168"/>
      <c r="EVG1657" s="168"/>
      <c r="EVH1657" s="168"/>
      <c r="EVI1657" s="168"/>
      <c r="EVJ1657" s="168"/>
      <c r="EVK1657" s="168"/>
      <c r="EVL1657" s="168"/>
      <c r="EVM1657" s="168"/>
      <c r="EVN1657" s="168"/>
      <c r="EVO1657" s="168"/>
      <c r="EVP1657" s="168"/>
      <c r="EVQ1657" s="168"/>
      <c r="EVR1657" s="168"/>
      <c r="EVS1657" s="168"/>
      <c r="EVT1657" s="168"/>
      <c r="EVU1657" s="168"/>
      <c r="EVV1657" s="168"/>
      <c r="EVW1657" s="168"/>
      <c r="EVX1657" s="168"/>
      <c r="EVY1657" s="168"/>
      <c r="EVZ1657" s="168"/>
      <c r="EWA1657" s="168"/>
      <c r="EWB1657" s="168"/>
      <c r="EWC1657" s="168"/>
      <c r="EWD1657" s="168"/>
      <c r="EWE1657" s="168"/>
      <c r="EWF1657" s="168"/>
      <c r="EWG1657" s="168"/>
      <c r="EWH1657" s="168"/>
      <c r="EWI1657" s="168"/>
      <c r="EWJ1657" s="168"/>
      <c r="EWK1657" s="168"/>
      <c r="EWL1657" s="168"/>
      <c r="EWM1657" s="168"/>
      <c r="EWN1657" s="168"/>
      <c r="EWO1657" s="168"/>
      <c r="EWP1657" s="168"/>
      <c r="EWQ1657" s="168"/>
      <c r="EWR1657" s="168"/>
      <c r="EWS1657" s="168"/>
      <c r="EWT1657" s="168"/>
      <c r="EWU1657" s="168"/>
      <c r="EWV1657" s="168"/>
      <c r="EWW1657" s="168"/>
      <c r="EWX1657" s="168"/>
      <c r="EWY1657" s="168"/>
      <c r="EWZ1657" s="168"/>
      <c r="EXA1657" s="168"/>
      <c r="EXB1657" s="168"/>
      <c r="EXC1657" s="168"/>
      <c r="EXD1657" s="168"/>
      <c r="EXE1657" s="168"/>
      <c r="EXF1657" s="168"/>
      <c r="EXG1657" s="168"/>
      <c r="EXH1657" s="168"/>
      <c r="EXI1657" s="168"/>
      <c r="EXJ1657" s="168"/>
      <c r="EXK1657" s="168"/>
      <c r="EXL1657" s="168"/>
      <c r="EXM1657" s="168"/>
      <c r="EXN1657" s="168"/>
      <c r="EXO1657" s="168"/>
      <c r="EXP1657" s="168"/>
      <c r="EXQ1657" s="168"/>
      <c r="EXR1657" s="168"/>
      <c r="EXS1657" s="168"/>
      <c r="EXT1657" s="168"/>
      <c r="EXU1657" s="168"/>
      <c r="EXV1657" s="168"/>
      <c r="EXW1657" s="168"/>
      <c r="EXX1657" s="168"/>
      <c r="EXY1657" s="168"/>
      <c r="EXZ1657" s="168"/>
      <c r="EYA1657" s="168"/>
      <c r="EYB1657" s="168"/>
      <c r="EYC1657" s="168"/>
      <c r="EYD1657" s="168"/>
      <c r="EYE1657" s="168"/>
      <c r="EYF1657" s="168"/>
      <c r="EYG1657" s="168"/>
      <c r="EYH1657" s="168"/>
      <c r="EYI1657" s="168"/>
      <c r="EYJ1657" s="168"/>
      <c r="EYK1657" s="168"/>
      <c r="EYL1657" s="168"/>
      <c r="EYM1657" s="168"/>
      <c r="EYN1657" s="168"/>
      <c r="EYO1657" s="168"/>
      <c r="EYP1657" s="168"/>
      <c r="EYQ1657" s="168"/>
      <c r="EYR1657" s="168"/>
      <c r="EYS1657" s="168"/>
      <c r="EYT1657" s="168"/>
      <c r="EYU1657" s="168"/>
      <c r="EYV1657" s="168"/>
      <c r="EYW1657" s="168"/>
      <c r="EYX1657" s="168"/>
      <c r="EYY1657" s="168"/>
      <c r="EYZ1657" s="168"/>
      <c r="EZA1657" s="168"/>
      <c r="EZB1657" s="168"/>
      <c r="EZC1657" s="168"/>
      <c r="EZD1657" s="168"/>
      <c r="EZE1657" s="168"/>
      <c r="EZF1657" s="168"/>
      <c r="EZG1657" s="168"/>
      <c r="EZH1657" s="168"/>
      <c r="EZI1657" s="168"/>
      <c r="EZJ1657" s="168"/>
      <c r="EZK1657" s="168"/>
      <c r="EZL1657" s="168"/>
      <c r="EZM1657" s="168"/>
      <c r="EZN1657" s="168"/>
      <c r="EZO1657" s="168"/>
      <c r="EZP1657" s="168"/>
      <c r="EZQ1657" s="168"/>
      <c r="EZR1657" s="168"/>
      <c r="EZS1657" s="168"/>
      <c r="EZT1657" s="168"/>
      <c r="EZU1657" s="168"/>
      <c r="EZV1657" s="168"/>
      <c r="EZW1657" s="168"/>
      <c r="EZX1657" s="168"/>
      <c r="EZY1657" s="168"/>
      <c r="EZZ1657" s="168"/>
      <c r="FAA1657" s="168"/>
      <c r="FAB1657" s="168"/>
      <c r="FAC1657" s="168"/>
      <c r="FAD1657" s="168"/>
      <c r="FAE1657" s="168"/>
      <c r="FAF1657" s="168"/>
      <c r="FAG1657" s="168"/>
      <c r="FAH1657" s="168"/>
      <c r="FAI1657" s="168"/>
      <c r="FAJ1657" s="168"/>
      <c r="FAK1657" s="168"/>
      <c r="FAL1657" s="168"/>
      <c r="FAM1657" s="168"/>
      <c r="FAN1657" s="168"/>
      <c r="FAO1657" s="168"/>
      <c r="FAP1657" s="168"/>
      <c r="FAQ1657" s="168"/>
      <c r="FAR1657" s="168"/>
      <c r="FAS1657" s="168"/>
      <c r="FAT1657" s="168"/>
      <c r="FAU1657" s="168"/>
      <c r="FAV1657" s="168"/>
      <c r="FAW1657" s="168"/>
      <c r="FAX1657" s="168"/>
      <c r="FAY1657" s="168"/>
      <c r="FAZ1657" s="168"/>
      <c r="FBA1657" s="168"/>
      <c r="FBB1657" s="168"/>
      <c r="FBC1657" s="168"/>
      <c r="FBD1657" s="168"/>
      <c r="FBE1657" s="168"/>
      <c r="FBF1657" s="168"/>
      <c r="FBG1657" s="168"/>
      <c r="FBH1657" s="168"/>
      <c r="FBI1657" s="168"/>
      <c r="FBJ1657" s="168"/>
      <c r="FBK1657" s="168"/>
      <c r="FBL1657" s="168"/>
      <c r="FBM1657" s="168"/>
      <c r="FBN1657" s="168"/>
      <c r="FBO1657" s="168"/>
      <c r="FBP1657" s="168"/>
      <c r="FBQ1657" s="168"/>
      <c r="FBR1657" s="168"/>
      <c r="FBS1657" s="168"/>
      <c r="FBT1657" s="168"/>
      <c r="FBU1657" s="168"/>
      <c r="FBV1657" s="168"/>
      <c r="FBW1657" s="168"/>
      <c r="FBX1657" s="168"/>
      <c r="FBY1657" s="168"/>
      <c r="FBZ1657" s="168"/>
      <c r="FCA1657" s="168"/>
      <c r="FCB1657" s="168"/>
      <c r="FCC1657" s="168"/>
      <c r="FCD1657" s="168"/>
      <c r="FCE1657" s="168"/>
      <c r="FCF1657" s="168"/>
      <c r="FCG1657" s="168"/>
      <c r="FCH1657" s="168"/>
      <c r="FCI1657" s="168"/>
      <c r="FCJ1657" s="168"/>
      <c r="FCK1657" s="168"/>
      <c r="FCL1657" s="168"/>
      <c r="FCM1657" s="168"/>
      <c r="FCN1657" s="168"/>
      <c r="FCO1657" s="168"/>
      <c r="FCP1657" s="168"/>
      <c r="FCQ1657" s="168"/>
      <c r="FCR1657" s="168"/>
      <c r="FCS1657" s="168"/>
      <c r="FCT1657" s="168"/>
      <c r="FCU1657" s="168"/>
      <c r="FCV1657" s="168"/>
      <c r="FCW1657" s="168"/>
      <c r="FCX1657" s="168"/>
      <c r="FCY1657" s="168"/>
      <c r="FCZ1657" s="168"/>
      <c r="FDA1657" s="168"/>
      <c r="FDB1657" s="168"/>
      <c r="FDC1657" s="168"/>
      <c r="FDD1657" s="168"/>
      <c r="FDE1657" s="168"/>
      <c r="FDF1657" s="168"/>
      <c r="FDG1657" s="168"/>
      <c r="FDH1657" s="168"/>
      <c r="FDI1657" s="168"/>
      <c r="FDJ1657" s="168"/>
      <c r="FDK1657" s="168"/>
      <c r="FDL1657" s="168"/>
      <c r="FDM1657" s="168"/>
      <c r="FDN1657" s="168"/>
      <c r="FDO1657" s="168"/>
      <c r="FDP1657" s="168"/>
      <c r="FDQ1657" s="168"/>
      <c r="FDR1657" s="168"/>
      <c r="FDS1657" s="168"/>
      <c r="FDT1657" s="168"/>
      <c r="FDU1657" s="168"/>
      <c r="FDV1657" s="168"/>
      <c r="FDW1657" s="168"/>
      <c r="FDX1657" s="168"/>
      <c r="FDY1657" s="168"/>
      <c r="FDZ1657" s="168"/>
      <c r="FEA1657" s="168"/>
      <c r="FEB1657" s="168"/>
      <c r="FEC1657" s="168"/>
      <c r="FED1657" s="168"/>
      <c r="FEE1657" s="168"/>
      <c r="FEF1657" s="168"/>
      <c r="FEG1657" s="168"/>
      <c r="FEH1657" s="168"/>
      <c r="FEI1657" s="168"/>
      <c r="FEJ1657" s="168"/>
      <c r="FEK1657" s="168"/>
      <c r="FEL1657" s="168"/>
      <c r="FEM1657" s="168"/>
      <c r="FEN1657" s="168"/>
      <c r="FEO1657" s="168"/>
      <c r="FEP1657" s="168"/>
      <c r="FEQ1657" s="168"/>
      <c r="FER1657" s="168"/>
      <c r="FES1657" s="168"/>
      <c r="FET1657" s="168"/>
      <c r="FEU1657" s="168"/>
      <c r="FEV1657" s="168"/>
      <c r="FEW1657" s="168"/>
      <c r="FEX1657" s="168"/>
      <c r="FEY1657" s="168"/>
      <c r="FEZ1657" s="168"/>
      <c r="FFA1657" s="168"/>
      <c r="FFB1657" s="168"/>
      <c r="FFC1657" s="168"/>
      <c r="FFD1657" s="168"/>
      <c r="FFE1657" s="168"/>
      <c r="FFF1657" s="168"/>
      <c r="FFG1657" s="168"/>
      <c r="FFH1657" s="168"/>
      <c r="FFI1657" s="168"/>
      <c r="FFJ1657" s="168"/>
      <c r="FFK1657" s="168"/>
      <c r="FFL1657" s="168"/>
      <c r="FFM1657" s="168"/>
      <c r="FFN1657" s="168"/>
      <c r="FFO1657" s="168"/>
      <c r="FFP1657" s="168"/>
      <c r="FFQ1657" s="168"/>
      <c r="FFR1657" s="168"/>
      <c r="FFS1657" s="168"/>
      <c r="FFT1657" s="168"/>
      <c r="FFU1657" s="168"/>
      <c r="FFV1657" s="168"/>
      <c r="FFW1657" s="168"/>
      <c r="FFX1657" s="168"/>
      <c r="FFY1657" s="168"/>
      <c r="FFZ1657" s="168"/>
      <c r="FGA1657" s="168"/>
      <c r="FGB1657" s="168"/>
      <c r="FGC1657" s="168"/>
      <c r="FGD1657" s="168"/>
      <c r="FGE1657" s="168"/>
      <c r="FGF1657" s="168"/>
      <c r="FGG1657" s="168"/>
      <c r="FGH1657" s="168"/>
      <c r="FGI1657" s="168"/>
      <c r="FGJ1657" s="168"/>
      <c r="FGK1657" s="168"/>
      <c r="FGL1657" s="168"/>
      <c r="FGM1657" s="168"/>
      <c r="FGN1657" s="168"/>
      <c r="FGO1657" s="168"/>
      <c r="FGP1657" s="168"/>
      <c r="FGQ1657" s="168"/>
      <c r="FGR1657" s="168"/>
      <c r="FGS1657" s="168"/>
      <c r="FGT1657" s="168"/>
      <c r="FGU1657" s="168"/>
      <c r="FGV1657" s="168"/>
      <c r="FGW1657" s="168"/>
      <c r="FGX1657" s="168"/>
      <c r="FGY1657" s="168"/>
      <c r="FGZ1657" s="168"/>
      <c r="FHA1657" s="168"/>
      <c r="FHB1657" s="168"/>
      <c r="FHC1657" s="168"/>
      <c r="FHD1657" s="168"/>
      <c r="FHE1657" s="168"/>
      <c r="FHF1657" s="168"/>
      <c r="FHG1657" s="168"/>
      <c r="FHH1657" s="168"/>
      <c r="FHI1657" s="168"/>
      <c r="FHJ1657" s="168"/>
      <c r="FHK1657" s="168"/>
      <c r="FHL1657" s="168"/>
      <c r="FHM1657" s="168"/>
      <c r="FHN1657" s="168"/>
      <c r="FHO1657" s="168"/>
      <c r="FHP1657" s="168"/>
      <c r="FHQ1657" s="168"/>
      <c r="FHR1657" s="168"/>
      <c r="FHS1657" s="168"/>
      <c r="FHT1657" s="168"/>
      <c r="FHU1657" s="168"/>
      <c r="FHV1657" s="168"/>
      <c r="FHW1657" s="168"/>
      <c r="FHX1657" s="168"/>
      <c r="FHY1657" s="168"/>
      <c r="FHZ1657" s="168"/>
      <c r="FIA1657" s="168"/>
      <c r="FIB1657" s="168"/>
      <c r="FIC1657" s="168"/>
      <c r="FID1657" s="168"/>
      <c r="FIE1657" s="168"/>
      <c r="FIF1657" s="168"/>
      <c r="FIG1657" s="168"/>
      <c r="FIH1657" s="168"/>
      <c r="FII1657" s="168"/>
      <c r="FIJ1657" s="168"/>
      <c r="FIK1657" s="168"/>
      <c r="FIL1657" s="168"/>
      <c r="FIM1657" s="168"/>
      <c r="FIN1657" s="168"/>
      <c r="FIO1657" s="168"/>
      <c r="FIP1657" s="168"/>
      <c r="FIQ1657" s="168"/>
      <c r="FIR1657" s="168"/>
      <c r="FIS1657" s="168"/>
      <c r="FIT1657" s="168"/>
      <c r="FIU1657" s="168"/>
      <c r="FIV1657" s="168"/>
      <c r="FIW1657" s="168"/>
      <c r="FIX1657" s="168"/>
      <c r="FIY1657" s="168"/>
      <c r="FIZ1657" s="168"/>
      <c r="FJA1657" s="168"/>
      <c r="FJB1657" s="168"/>
      <c r="FJC1657" s="168"/>
      <c r="FJD1657" s="168"/>
      <c r="FJE1657" s="168"/>
      <c r="FJF1657" s="168"/>
      <c r="FJG1657" s="168"/>
      <c r="FJH1657" s="168"/>
      <c r="FJI1657" s="168"/>
      <c r="FJJ1657" s="168"/>
      <c r="FJK1657" s="168"/>
      <c r="FJL1657" s="168"/>
      <c r="FJM1657" s="168"/>
      <c r="FJN1657" s="168"/>
      <c r="FJO1657" s="168"/>
      <c r="FJP1657" s="168"/>
      <c r="FJQ1657" s="168"/>
      <c r="FJR1657" s="168"/>
      <c r="FJS1657" s="168"/>
      <c r="FJT1657" s="168"/>
      <c r="FJU1657" s="168"/>
      <c r="FJV1657" s="168"/>
      <c r="FJW1657" s="168"/>
      <c r="FJX1657" s="168"/>
      <c r="FJY1657" s="168"/>
      <c r="FJZ1657" s="168"/>
      <c r="FKA1657" s="168"/>
      <c r="FKB1657" s="168"/>
      <c r="FKC1657" s="168"/>
      <c r="FKD1657" s="168"/>
      <c r="FKE1657" s="168"/>
      <c r="FKF1657" s="168"/>
      <c r="FKG1657" s="168"/>
      <c r="FKH1657" s="168"/>
      <c r="FKI1657" s="168"/>
      <c r="FKJ1657" s="168"/>
      <c r="FKK1657" s="168"/>
      <c r="FKL1657" s="168"/>
      <c r="FKM1657" s="168"/>
      <c r="FKN1657" s="168"/>
      <c r="FKO1657" s="168"/>
      <c r="FKP1657" s="168"/>
      <c r="FKQ1657" s="168"/>
      <c r="FKR1657" s="168"/>
      <c r="FKS1657" s="168"/>
      <c r="FKT1657" s="168"/>
      <c r="FKU1657" s="168"/>
      <c r="FKV1657" s="168"/>
      <c r="FKW1657" s="168"/>
      <c r="FKX1657" s="168"/>
      <c r="FKY1657" s="168"/>
      <c r="FKZ1657" s="168"/>
      <c r="FLA1657" s="168"/>
      <c r="FLB1657" s="168"/>
      <c r="FLC1657" s="168"/>
      <c r="FLD1657" s="168"/>
      <c r="FLE1657" s="168"/>
      <c r="FLF1657" s="168"/>
      <c r="FLG1657" s="168"/>
      <c r="FLH1657" s="168"/>
      <c r="FLI1657" s="168"/>
      <c r="FLJ1657" s="168"/>
      <c r="FLK1657" s="168"/>
      <c r="FLL1657" s="168"/>
      <c r="FLM1657" s="168"/>
      <c r="FLN1657" s="168"/>
      <c r="FLO1657" s="168"/>
      <c r="FLP1657" s="168"/>
      <c r="FLQ1657" s="168"/>
      <c r="FLR1657" s="168"/>
      <c r="FLS1657" s="168"/>
      <c r="FLT1657" s="168"/>
      <c r="FLU1657" s="168"/>
      <c r="FLV1657" s="168"/>
      <c r="FLW1657" s="168"/>
      <c r="FLX1657" s="168"/>
      <c r="FLY1657" s="168"/>
      <c r="FLZ1657" s="168"/>
      <c r="FMA1657" s="168"/>
      <c r="FMB1657" s="168"/>
      <c r="FMC1657" s="168"/>
      <c r="FMD1657" s="168"/>
      <c r="FME1657" s="168"/>
      <c r="FMF1657" s="168"/>
      <c r="FMG1657" s="168"/>
      <c r="FMH1657" s="168"/>
      <c r="FMI1657" s="168"/>
      <c r="FMJ1657" s="168"/>
      <c r="FMK1657" s="168"/>
      <c r="FML1657" s="168"/>
      <c r="FMM1657" s="168"/>
      <c r="FMN1657" s="168"/>
      <c r="FMO1657" s="168"/>
      <c r="FMP1657" s="168"/>
      <c r="FMQ1657" s="168"/>
      <c r="FMR1657" s="168"/>
      <c r="FMS1657" s="168"/>
      <c r="FMT1657" s="168"/>
      <c r="FMU1657" s="168"/>
      <c r="FMV1657" s="168"/>
      <c r="FMW1657" s="168"/>
      <c r="FMX1657" s="168"/>
      <c r="FMY1657" s="168"/>
      <c r="FMZ1657" s="168"/>
      <c r="FNA1657" s="168"/>
      <c r="FNB1657" s="168"/>
      <c r="FNC1657" s="168"/>
      <c r="FND1657" s="168"/>
      <c r="FNE1657" s="168"/>
      <c r="FNF1657" s="168"/>
      <c r="FNG1657" s="168"/>
      <c r="FNH1657" s="168"/>
      <c r="FNI1657" s="168"/>
      <c r="FNJ1657" s="168"/>
      <c r="FNK1657" s="168"/>
      <c r="FNL1657" s="168"/>
      <c r="FNM1657" s="168"/>
      <c r="FNN1657" s="168"/>
      <c r="FNO1657" s="168"/>
      <c r="FNP1657" s="168"/>
      <c r="FNQ1657" s="168"/>
      <c r="FNR1657" s="168"/>
      <c r="FNS1657" s="168"/>
      <c r="FNT1657" s="168"/>
      <c r="FNU1657" s="168"/>
      <c r="FNV1657" s="168"/>
      <c r="FNW1657" s="168"/>
      <c r="FNX1657" s="168"/>
      <c r="FNY1657" s="168"/>
      <c r="FNZ1657" s="168"/>
      <c r="FOA1657" s="168"/>
      <c r="FOB1657" s="168"/>
      <c r="FOC1657" s="168"/>
      <c r="FOD1657" s="168"/>
      <c r="FOE1657" s="168"/>
      <c r="FOF1657" s="168"/>
      <c r="FOG1657" s="168"/>
      <c r="FOH1657" s="168"/>
      <c r="FOI1657" s="168"/>
      <c r="FOJ1657" s="168"/>
      <c r="FOK1657" s="168"/>
      <c r="FOL1657" s="168"/>
      <c r="FOM1657" s="168"/>
      <c r="FON1657" s="168"/>
      <c r="FOO1657" s="168"/>
      <c r="FOP1657" s="168"/>
      <c r="FOQ1657" s="168"/>
      <c r="FOR1657" s="168"/>
      <c r="FOS1657" s="168"/>
      <c r="FOT1657" s="168"/>
      <c r="FOU1657" s="168"/>
      <c r="FOV1657" s="168"/>
      <c r="FOW1657" s="168"/>
      <c r="FOX1657" s="168"/>
      <c r="FOY1657" s="168"/>
      <c r="FOZ1657" s="168"/>
      <c r="FPA1657" s="168"/>
      <c r="FPB1657" s="168"/>
      <c r="FPC1657" s="168"/>
      <c r="FPD1657" s="168"/>
      <c r="FPE1657" s="168"/>
      <c r="FPF1657" s="168"/>
      <c r="FPG1657" s="168"/>
      <c r="FPH1657" s="168"/>
      <c r="FPI1657" s="168"/>
      <c r="FPJ1657" s="168"/>
      <c r="FPK1657" s="168"/>
      <c r="FPL1657" s="168"/>
      <c r="FPM1657" s="168"/>
      <c r="FPN1657" s="168"/>
      <c r="FPO1657" s="168"/>
      <c r="FPP1657" s="168"/>
      <c r="FPQ1657" s="168"/>
      <c r="FPR1657" s="168"/>
      <c r="FPS1657" s="168"/>
      <c r="FPT1657" s="168"/>
      <c r="FPU1657" s="168"/>
      <c r="FPV1657" s="168"/>
      <c r="FPW1657" s="168"/>
      <c r="FPX1657" s="168"/>
      <c r="FPY1657" s="168"/>
      <c r="FPZ1657" s="168"/>
      <c r="FQA1657" s="168"/>
      <c r="FQB1657" s="168"/>
      <c r="FQC1657" s="168"/>
      <c r="FQD1657" s="168"/>
      <c r="FQE1657" s="168"/>
      <c r="FQF1657" s="168"/>
      <c r="FQG1657" s="168"/>
      <c r="FQH1657" s="168"/>
      <c r="FQI1657" s="168"/>
      <c r="FQJ1657" s="168"/>
      <c r="FQK1657" s="168"/>
      <c r="FQL1657" s="168"/>
      <c r="FQM1657" s="168"/>
      <c r="FQN1657" s="168"/>
      <c r="FQO1657" s="168"/>
      <c r="FQP1657" s="168"/>
      <c r="FQQ1657" s="168"/>
      <c r="FQR1657" s="168"/>
      <c r="FQS1657" s="168"/>
      <c r="FQT1657" s="168"/>
      <c r="FQU1657" s="168"/>
      <c r="FQV1657" s="168"/>
      <c r="FQW1657" s="168"/>
      <c r="FQX1657" s="168"/>
      <c r="FQY1657" s="168"/>
      <c r="FQZ1657" s="168"/>
      <c r="FRA1657" s="168"/>
      <c r="FRB1657" s="168"/>
      <c r="FRC1657" s="168"/>
      <c r="FRD1657" s="168"/>
      <c r="FRE1657" s="168"/>
      <c r="FRF1657" s="168"/>
      <c r="FRG1657" s="168"/>
      <c r="FRH1657" s="168"/>
      <c r="FRI1657" s="168"/>
      <c r="FRJ1657" s="168"/>
      <c r="FRK1657" s="168"/>
      <c r="FRL1657" s="168"/>
      <c r="FRM1657" s="168"/>
      <c r="FRN1657" s="168"/>
      <c r="FRO1657" s="168"/>
      <c r="FRP1657" s="168"/>
      <c r="FRQ1657" s="168"/>
      <c r="FRR1657" s="168"/>
      <c r="FRS1657" s="168"/>
      <c r="FRT1657" s="168"/>
      <c r="FRU1657" s="168"/>
      <c r="FRV1657" s="168"/>
      <c r="FRW1657" s="168"/>
      <c r="FRX1657" s="168"/>
      <c r="FRY1657" s="168"/>
      <c r="FRZ1657" s="168"/>
      <c r="FSA1657" s="168"/>
      <c r="FSB1657" s="168"/>
      <c r="FSC1657" s="168"/>
      <c r="FSD1657" s="168"/>
      <c r="FSE1657" s="168"/>
      <c r="FSF1657" s="168"/>
      <c r="FSG1657" s="168"/>
      <c r="FSH1657" s="168"/>
      <c r="FSI1657" s="168"/>
      <c r="FSJ1657" s="168"/>
      <c r="FSK1657" s="168"/>
      <c r="FSL1657" s="168"/>
      <c r="FSM1657" s="168"/>
      <c r="FSN1657" s="168"/>
      <c r="FSO1657" s="168"/>
      <c r="FSP1657" s="168"/>
      <c r="FSQ1657" s="168"/>
      <c r="FSR1657" s="168"/>
      <c r="FSS1657" s="168"/>
      <c r="FST1657" s="168"/>
      <c r="FSU1657" s="168"/>
      <c r="FSV1657" s="168"/>
      <c r="FSW1657" s="168"/>
      <c r="FSX1657" s="168"/>
      <c r="FSY1657" s="168"/>
      <c r="FSZ1657" s="168"/>
      <c r="FTA1657" s="168"/>
      <c r="FTB1657" s="168"/>
      <c r="FTC1657" s="168"/>
      <c r="FTD1657" s="168"/>
      <c r="FTE1657" s="168"/>
      <c r="FTF1657" s="168"/>
      <c r="FTG1657" s="168"/>
      <c r="FTH1657" s="168"/>
      <c r="FTI1657" s="168"/>
      <c r="FTJ1657" s="168"/>
      <c r="FTK1657" s="168"/>
      <c r="FTL1657" s="168"/>
      <c r="FTM1657" s="168"/>
      <c r="FTN1657" s="168"/>
      <c r="FTO1657" s="168"/>
      <c r="FTP1657" s="168"/>
      <c r="FTQ1657" s="168"/>
      <c r="FTR1657" s="168"/>
      <c r="FTS1657" s="168"/>
      <c r="FTT1657" s="168"/>
      <c r="FTU1657" s="168"/>
      <c r="FTV1657" s="168"/>
      <c r="FTW1657" s="168"/>
      <c r="FTX1657" s="168"/>
      <c r="FTY1657" s="168"/>
      <c r="FTZ1657" s="168"/>
      <c r="FUA1657" s="168"/>
      <c r="FUB1657" s="168"/>
      <c r="FUC1657" s="168"/>
      <c r="FUD1657" s="168"/>
      <c r="FUE1657" s="168"/>
      <c r="FUF1657" s="168"/>
      <c r="FUG1657" s="168"/>
      <c r="FUH1657" s="168"/>
      <c r="FUI1657" s="168"/>
      <c r="FUJ1657" s="168"/>
      <c r="FUK1657" s="168"/>
      <c r="FUL1657" s="168"/>
      <c r="FUM1657" s="168"/>
      <c r="FUN1657" s="168"/>
      <c r="FUO1657" s="168"/>
      <c r="FUP1657" s="168"/>
      <c r="FUQ1657" s="168"/>
      <c r="FUR1657" s="168"/>
      <c r="FUS1657" s="168"/>
      <c r="FUT1657" s="168"/>
      <c r="FUU1657" s="168"/>
      <c r="FUV1657" s="168"/>
      <c r="FUW1657" s="168"/>
      <c r="FUX1657" s="168"/>
      <c r="FUY1657" s="168"/>
      <c r="FUZ1657" s="168"/>
      <c r="FVA1657" s="168"/>
      <c r="FVB1657" s="168"/>
      <c r="FVC1657" s="168"/>
      <c r="FVD1657" s="168"/>
      <c r="FVE1657" s="168"/>
      <c r="FVF1657" s="168"/>
      <c r="FVG1657" s="168"/>
      <c r="FVH1657" s="168"/>
      <c r="FVI1657" s="168"/>
      <c r="FVJ1657" s="168"/>
      <c r="FVK1657" s="168"/>
      <c r="FVL1657" s="168"/>
      <c r="FVM1657" s="168"/>
      <c r="FVN1657" s="168"/>
      <c r="FVO1657" s="168"/>
      <c r="FVP1657" s="168"/>
      <c r="FVQ1657" s="168"/>
      <c r="FVR1657" s="168"/>
      <c r="FVS1657" s="168"/>
      <c r="FVT1657" s="168"/>
      <c r="FVU1657" s="168"/>
      <c r="FVV1657" s="168"/>
      <c r="FVW1657" s="168"/>
      <c r="FVX1657" s="168"/>
      <c r="FVY1657" s="168"/>
      <c r="FVZ1657" s="168"/>
      <c r="FWA1657" s="168"/>
      <c r="FWB1657" s="168"/>
      <c r="FWC1657" s="168"/>
      <c r="FWD1657" s="168"/>
      <c r="FWE1657" s="168"/>
      <c r="FWF1657" s="168"/>
      <c r="FWG1657" s="168"/>
      <c r="FWH1657" s="168"/>
      <c r="FWI1657" s="168"/>
      <c r="FWJ1657" s="168"/>
      <c r="FWK1657" s="168"/>
      <c r="FWL1657" s="168"/>
      <c r="FWM1657" s="168"/>
      <c r="FWN1657" s="168"/>
      <c r="FWO1657" s="168"/>
      <c r="FWP1657" s="168"/>
      <c r="FWQ1657" s="168"/>
      <c r="FWR1657" s="168"/>
      <c r="FWS1657" s="168"/>
      <c r="FWT1657" s="168"/>
      <c r="FWU1657" s="168"/>
      <c r="FWV1657" s="168"/>
      <c r="FWW1657" s="168"/>
      <c r="FWX1657" s="168"/>
      <c r="FWY1657" s="168"/>
      <c r="FWZ1657" s="168"/>
      <c r="FXA1657" s="168"/>
      <c r="FXB1657" s="168"/>
      <c r="FXC1657" s="168"/>
      <c r="FXD1657" s="168"/>
      <c r="FXE1657" s="168"/>
      <c r="FXF1657" s="168"/>
      <c r="FXG1657" s="168"/>
      <c r="FXH1657" s="168"/>
      <c r="FXI1657" s="168"/>
      <c r="FXJ1657" s="168"/>
      <c r="FXK1657" s="168"/>
      <c r="FXL1657" s="168"/>
      <c r="FXM1657" s="168"/>
      <c r="FXN1657" s="168"/>
      <c r="FXO1657" s="168"/>
      <c r="FXP1657" s="168"/>
      <c r="FXQ1657" s="168"/>
      <c r="FXR1657" s="168"/>
      <c r="FXS1657" s="168"/>
      <c r="FXT1657" s="168"/>
      <c r="FXU1657" s="168"/>
      <c r="FXV1657" s="168"/>
      <c r="FXW1657" s="168"/>
      <c r="FXX1657" s="168"/>
      <c r="FXY1657" s="168"/>
      <c r="FXZ1657" s="168"/>
      <c r="FYA1657" s="168"/>
      <c r="FYB1657" s="168"/>
      <c r="FYC1657" s="168"/>
      <c r="FYD1657" s="168"/>
      <c r="FYE1657" s="168"/>
      <c r="FYF1657" s="168"/>
      <c r="FYG1657" s="168"/>
      <c r="FYH1657" s="168"/>
      <c r="FYI1657" s="168"/>
      <c r="FYJ1657" s="168"/>
      <c r="FYK1657" s="168"/>
      <c r="FYL1657" s="168"/>
      <c r="FYM1657" s="168"/>
      <c r="FYN1657" s="168"/>
      <c r="FYO1657" s="168"/>
      <c r="FYP1657" s="168"/>
      <c r="FYQ1657" s="168"/>
      <c r="FYR1657" s="168"/>
      <c r="FYS1657" s="168"/>
      <c r="FYT1657" s="168"/>
      <c r="FYU1657" s="168"/>
      <c r="FYV1657" s="168"/>
      <c r="FYW1657" s="168"/>
      <c r="FYX1657" s="168"/>
      <c r="FYY1657" s="168"/>
      <c r="FYZ1657" s="168"/>
      <c r="FZA1657" s="168"/>
      <c r="FZB1657" s="168"/>
      <c r="FZC1657" s="168"/>
      <c r="FZD1657" s="168"/>
      <c r="FZE1657" s="168"/>
      <c r="FZF1657" s="168"/>
      <c r="FZG1657" s="168"/>
      <c r="FZH1657" s="168"/>
      <c r="FZI1657" s="168"/>
      <c r="FZJ1657" s="168"/>
      <c r="FZK1657" s="168"/>
      <c r="FZL1657" s="168"/>
      <c r="FZM1657" s="168"/>
      <c r="FZN1657" s="168"/>
      <c r="FZO1657" s="168"/>
      <c r="FZP1657" s="168"/>
      <c r="FZQ1657" s="168"/>
      <c r="FZR1657" s="168"/>
      <c r="FZS1657" s="168"/>
      <c r="FZT1657" s="168"/>
      <c r="FZU1657" s="168"/>
      <c r="FZV1657" s="168"/>
      <c r="FZW1657" s="168"/>
      <c r="FZX1657" s="168"/>
      <c r="FZY1657" s="168"/>
      <c r="FZZ1657" s="168"/>
      <c r="GAA1657" s="168"/>
      <c r="GAB1657" s="168"/>
      <c r="GAC1657" s="168"/>
      <c r="GAD1657" s="168"/>
      <c r="GAE1657" s="168"/>
      <c r="GAF1657" s="168"/>
      <c r="GAG1657" s="168"/>
      <c r="GAH1657" s="168"/>
      <c r="GAI1657" s="168"/>
      <c r="GAJ1657" s="168"/>
      <c r="GAK1657" s="168"/>
      <c r="GAL1657" s="168"/>
      <c r="GAM1657" s="168"/>
      <c r="GAN1657" s="168"/>
      <c r="GAO1657" s="168"/>
      <c r="GAP1657" s="168"/>
      <c r="GAQ1657" s="168"/>
      <c r="GAR1657" s="168"/>
      <c r="GAS1657" s="168"/>
      <c r="GAT1657" s="168"/>
      <c r="GAU1657" s="168"/>
      <c r="GAV1657" s="168"/>
      <c r="GAW1657" s="168"/>
      <c r="GAX1657" s="168"/>
      <c r="GAY1657" s="168"/>
      <c r="GAZ1657" s="168"/>
      <c r="GBA1657" s="168"/>
      <c r="GBB1657" s="168"/>
      <c r="GBC1657" s="168"/>
      <c r="GBD1657" s="168"/>
      <c r="GBE1657" s="168"/>
      <c r="GBF1657" s="168"/>
      <c r="GBG1657" s="168"/>
      <c r="GBH1657" s="168"/>
      <c r="GBI1657" s="168"/>
      <c r="GBJ1657" s="168"/>
      <c r="GBK1657" s="168"/>
      <c r="GBL1657" s="168"/>
      <c r="GBM1657" s="168"/>
      <c r="GBN1657" s="168"/>
      <c r="GBO1657" s="168"/>
      <c r="GBP1657" s="168"/>
      <c r="GBQ1657" s="168"/>
      <c r="GBR1657" s="168"/>
      <c r="GBS1657" s="168"/>
      <c r="GBT1657" s="168"/>
      <c r="GBU1657" s="168"/>
      <c r="GBV1657" s="168"/>
      <c r="GBW1657" s="168"/>
      <c r="GBX1657" s="168"/>
      <c r="GBY1657" s="168"/>
      <c r="GBZ1657" s="168"/>
      <c r="GCA1657" s="168"/>
      <c r="GCB1657" s="168"/>
      <c r="GCC1657" s="168"/>
      <c r="GCD1657" s="168"/>
      <c r="GCE1657" s="168"/>
      <c r="GCF1657" s="168"/>
      <c r="GCG1657" s="168"/>
      <c r="GCH1657" s="168"/>
      <c r="GCI1657" s="168"/>
      <c r="GCJ1657" s="168"/>
      <c r="GCK1657" s="168"/>
      <c r="GCL1657" s="168"/>
      <c r="GCM1657" s="168"/>
      <c r="GCN1657" s="168"/>
      <c r="GCO1657" s="168"/>
      <c r="GCP1657" s="168"/>
      <c r="GCQ1657" s="168"/>
      <c r="GCR1657" s="168"/>
      <c r="GCS1657" s="168"/>
      <c r="GCT1657" s="168"/>
      <c r="GCU1657" s="168"/>
      <c r="GCV1657" s="168"/>
      <c r="GCW1657" s="168"/>
      <c r="GCX1657" s="168"/>
      <c r="GCY1657" s="168"/>
      <c r="GCZ1657" s="168"/>
      <c r="GDA1657" s="168"/>
      <c r="GDB1657" s="168"/>
      <c r="GDC1657" s="168"/>
      <c r="GDD1657" s="168"/>
      <c r="GDE1657" s="168"/>
      <c r="GDF1657" s="168"/>
      <c r="GDG1657" s="168"/>
      <c r="GDH1657" s="168"/>
      <c r="GDI1657" s="168"/>
      <c r="GDJ1657" s="168"/>
      <c r="GDK1657" s="168"/>
      <c r="GDL1657" s="168"/>
      <c r="GDM1657" s="168"/>
      <c r="GDN1657" s="168"/>
      <c r="GDO1657" s="168"/>
      <c r="GDP1657" s="168"/>
      <c r="GDQ1657" s="168"/>
      <c r="GDR1657" s="168"/>
      <c r="GDS1657" s="168"/>
      <c r="GDT1657" s="168"/>
      <c r="GDU1657" s="168"/>
      <c r="GDV1657" s="168"/>
      <c r="GDW1657" s="168"/>
      <c r="GDX1657" s="168"/>
      <c r="GDY1657" s="168"/>
      <c r="GDZ1657" s="168"/>
      <c r="GEA1657" s="168"/>
      <c r="GEB1657" s="168"/>
      <c r="GEC1657" s="168"/>
      <c r="GED1657" s="168"/>
      <c r="GEE1657" s="168"/>
      <c r="GEF1657" s="168"/>
      <c r="GEG1657" s="168"/>
      <c r="GEH1657" s="168"/>
      <c r="GEI1657" s="168"/>
      <c r="GEJ1657" s="168"/>
      <c r="GEK1657" s="168"/>
      <c r="GEL1657" s="168"/>
      <c r="GEM1657" s="168"/>
      <c r="GEN1657" s="168"/>
      <c r="GEO1657" s="168"/>
      <c r="GEP1657" s="168"/>
      <c r="GEQ1657" s="168"/>
      <c r="GER1657" s="168"/>
      <c r="GES1657" s="168"/>
      <c r="GET1657" s="168"/>
      <c r="GEU1657" s="168"/>
      <c r="GEV1657" s="168"/>
      <c r="GEW1657" s="168"/>
      <c r="GEX1657" s="168"/>
      <c r="GEY1657" s="168"/>
      <c r="GEZ1657" s="168"/>
      <c r="GFA1657" s="168"/>
      <c r="GFB1657" s="168"/>
      <c r="GFC1657" s="168"/>
      <c r="GFD1657" s="168"/>
      <c r="GFE1657" s="168"/>
      <c r="GFF1657" s="168"/>
      <c r="GFG1657" s="168"/>
      <c r="GFH1657" s="168"/>
      <c r="GFI1657" s="168"/>
      <c r="GFJ1657" s="168"/>
      <c r="GFK1657" s="168"/>
      <c r="GFL1657" s="168"/>
      <c r="GFM1657" s="168"/>
      <c r="GFN1657" s="168"/>
      <c r="GFO1657" s="168"/>
      <c r="GFP1657" s="168"/>
      <c r="GFQ1657" s="168"/>
      <c r="GFR1657" s="168"/>
      <c r="GFS1657" s="168"/>
      <c r="GFT1657" s="168"/>
      <c r="GFU1657" s="168"/>
      <c r="GFV1657" s="168"/>
      <c r="GFW1657" s="168"/>
      <c r="GFX1657" s="168"/>
      <c r="GFY1657" s="168"/>
      <c r="GFZ1657" s="168"/>
      <c r="GGA1657" s="168"/>
      <c r="GGB1657" s="168"/>
      <c r="GGC1657" s="168"/>
      <c r="GGD1657" s="168"/>
      <c r="GGE1657" s="168"/>
      <c r="GGF1657" s="168"/>
      <c r="GGG1657" s="168"/>
      <c r="GGH1657" s="168"/>
      <c r="GGI1657" s="168"/>
      <c r="GGJ1657" s="168"/>
      <c r="GGK1657" s="168"/>
      <c r="GGL1657" s="168"/>
      <c r="GGM1657" s="168"/>
      <c r="GGN1657" s="168"/>
      <c r="GGO1657" s="168"/>
      <c r="GGP1657" s="168"/>
      <c r="GGQ1657" s="168"/>
      <c r="GGR1657" s="168"/>
      <c r="GGS1657" s="168"/>
      <c r="GGT1657" s="168"/>
      <c r="GGU1657" s="168"/>
      <c r="GGV1657" s="168"/>
      <c r="GGW1657" s="168"/>
      <c r="GGX1657" s="168"/>
      <c r="GGY1657" s="168"/>
      <c r="GGZ1657" s="168"/>
      <c r="GHA1657" s="168"/>
      <c r="GHB1657" s="168"/>
      <c r="GHC1657" s="168"/>
      <c r="GHD1657" s="168"/>
      <c r="GHE1657" s="168"/>
      <c r="GHF1657" s="168"/>
      <c r="GHG1657" s="168"/>
      <c r="GHH1657" s="168"/>
      <c r="GHI1657" s="168"/>
      <c r="GHJ1657" s="168"/>
      <c r="GHK1657" s="168"/>
      <c r="GHL1657" s="168"/>
      <c r="GHM1657" s="168"/>
      <c r="GHN1657" s="168"/>
      <c r="GHO1657" s="168"/>
      <c r="GHP1657" s="168"/>
      <c r="GHQ1657" s="168"/>
      <c r="GHR1657" s="168"/>
      <c r="GHS1657" s="168"/>
      <c r="GHT1657" s="168"/>
      <c r="GHU1657" s="168"/>
      <c r="GHV1657" s="168"/>
      <c r="GHW1657" s="168"/>
      <c r="GHX1657" s="168"/>
      <c r="GHY1657" s="168"/>
      <c r="GHZ1657" s="168"/>
      <c r="GIA1657" s="168"/>
      <c r="GIB1657" s="168"/>
      <c r="GIC1657" s="168"/>
      <c r="GID1657" s="168"/>
      <c r="GIE1657" s="168"/>
      <c r="GIF1657" s="168"/>
      <c r="GIG1657" s="168"/>
      <c r="GIH1657" s="168"/>
      <c r="GII1657" s="168"/>
      <c r="GIJ1657" s="168"/>
      <c r="GIK1657" s="168"/>
      <c r="GIL1657" s="168"/>
      <c r="GIM1657" s="168"/>
      <c r="GIN1657" s="168"/>
      <c r="GIO1657" s="168"/>
      <c r="GIP1657" s="168"/>
      <c r="GIQ1657" s="168"/>
      <c r="GIR1657" s="168"/>
      <c r="GIS1657" s="168"/>
      <c r="GIT1657" s="168"/>
      <c r="GIU1657" s="168"/>
      <c r="GIV1657" s="168"/>
      <c r="GIW1657" s="168"/>
      <c r="GIX1657" s="168"/>
      <c r="GIY1657" s="168"/>
      <c r="GIZ1657" s="168"/>
      <c r="GJA1657" s="168"/>
      <c r="GJB1657" s="168"/>
      <c r="GJC1657" s="168"/>
      <c r="GJD1657" s="168"/>
      <c r="GJE1657" s="168"/>
      <c r="GJF1657" s="168"/>
      <c r="GJG1657" s="168"/>
      <c r="GJH1657" s="168"/>
      <c r="GJI1657" s="168"/>
      <c r="GJJ1657" s="168"/>
      <c r="GJK1657" s="168"/>
      <c r="GJL1657" s="168"/>
      <c r="GJM1657" s="168"/>
      <c r="GJN1657" s="168"/>
      <c r="GJO1657" s="168"/>
      <c r="GJP1657" s="168"/>
      <c r="GJQ1657" s="168"/>
      <c r="GJR1657" s="168"/>
      <c r="GJS1657" s="168"/>
      <c r="GJT1657" s="168"/>
      <c r="GJU1657" s="168"/>
      <c r="GJV1657" s="168"/>
      <c r="GJW1657" s="168"/>
      <c r="GJX1657" s="168"/>
      <c r="GJY1657" s="168"/>
      <c r="GJZ1657" s="168"/>
      <c r="GKA1657" s="168"/>
      <c r="GKB1657" s="168"/>
      <c r="GKC1657" s="168"/>
      <c r="GKD1657" s="168"/>
      <c r="GKE1657" s="168"/>
      <c r="GKF1657" s="168"/>
      <c r="GKG1657" s="168"/>
      <c r="GKH1657" s="168"/>
      <c r="GKI1657" s="168"/>
      <c r="GKJ1657" s="168"/>
      <c r="GKK1657" s="168"/>
      <c r="GKL1657" s="168"/>
      <c r="GKM1657" s="168"/>
      <c r="GKN1657" s="168"/>
      <c r="GKO1657" s="168"/>
      <c r="GKP1657" s="168"/>
      <c r="GKQ1657" s="168"/>
      <c r="GKR1657" s="168"/>
      <c r="GKS1657" s="168"/>
      <c r="GKT1657" s="168"/>
      <c r="GKU1657" s="168"/>
      <c r="GKV1657" s="168"/>
      <c r="GKW1657" s="168"/>
      <c r="GKX1657" s="168"/>
      <c r="GKY1657" s="168"/>
      <c r="GKZ1657" s="168"/>
      <c r="GLA1657" s="168"/>
      <c r="GLB1657" s="168"/>
      <c r="GLC1657" s="168"/>
      <c r="GLD1657" s="168"/>
      <c r="GLE1657" s="168"/>
      <c r="GLF1657" s="168"/>
      <c r="GLG1657" s="168"/>
      <c r="GLH1657" s="168"/>
      <c r="GLI1657" s="168"/>
      <c r="GLJ1657" s="168"/>
      <c r="GLK1657" s="168"/>
      <c r="GLL1657" s="168"/>
      <c r="GLM1657" s="168"/>
      <c r="GLN1657" s="168"/>
      <c r="GLO1657" s="168"/>
      <c r="GLP1657" s="168"/>
      <c r="GLQ1657" s="168"/>
      <c r="GLR1657" s="168"/>
      <c r="GLS1657" s="168"/>
      <c r="GLT1657" s="168"/>
      <c r="GLU1657" s="168"/>
      <c r="GLV1657" s="168"/>
      <c r="GLW1657" s="168"/>
      <c r="GLX1657" s="168"/>
      <c r="GLY1657" s="168"/>
      <c r="GLZ1657" s="168"/>
      <c r="GMA1657" s="168"/>
      <c r="GMB1657" s="168"/>
      <c r="GMC1657" s="168"/>
      <c r="GMD1657" s="168"/>
      <c r="GME1657" s="168"/>
      <c r="GMF1657" s="168"/>
      <c r="GMG1657" s="168"/>
      <c r="GMH1657" s="168"/>
      <c r="GMI1657" s="168"/>
      <c r="GMJ1657" s="168"/>
      <c r="GMK1657" s="168"/>
      <c r="GML1657" s="168"/>
      <c r="GMM1657" s="168"/>
      <c r="GMN1657" s="168"/>
      <c r="GMO1657" s="168"/>
      <c r="GMP1657" s="168"/>
      <c r="GMQ1657" s="168"/>
      <c r="GMR1657" s="168"/>
      <c r="GMS1657" s="168"/>
      <c r="GMT1657" s="168"/>
      <c r="GMU1657" s="168"/>
      <c r="GMV1657" s="168"/>
      <c r="GMW1657" s="168"/>
      <c r="GMX1657" s="168"/>
      <c r="GMY1657" s="168"/>
      <c r="GMZ1657" s="168"/>
      <c r="GNA1657" s="168"/>
      <c r="GNB1657" s="168"/>
      <c r="GNC1657" s="168"/>
      <c r="GND1657" s="168"/>
      <c r="GNE1657" s="168"/>
      <c r="GNF1657" s="168"/>
      <c r="GNG1657" s="168"/>
      <c r="GNH1657" s="168"/>
      <c r="GNI1657" s="168"/>
      <c r="GNJ1657" s="168"/>
      <c r="GNK1657" s="168"/>
      <c r="GNL1657" s="168"/>
      <c r="GNM1657" s="168"/>
      <c r="GNN1657" s="168"/>
      <c r="GNO1657" s="168"/>
      <c r="GNP1657" s="168"/>
      <c r="GNQ1657" s="168"/>
      <c r="GNR1657" s="168"/>
      <c r="GNS1657" s="168"/>
      <c r="GNT1657" s="168"/>
      <c r="GNU1657" s="168"/>
      <c r="GNV1657" s="168"/>
      <c r="GNW1657" s="168"/>
      <c r="GNX1657" s="168"/>
      <c r="GNY1657" s="168"/>
      <c r="GNZ1657" s="168"/>
      <c r="GOA1657" s="168"/>
      <c r="GOB1657" s="168"/>
      <c r="GOC1657" s="168"/>
      <c r="GOD1657" s="168"/>
      <c r="GOE1657" s="168"/>
      <c r="GOF1657" s="168"/>
      <c r="GOG1657" s="168"/>
      <c r="GOH1657" s="168"/>
      <c r="GOI1657" s="168"/>
      <c r="GOJ1657" s="168"/>
      <c r="GOK1657" s="168"/>
      <c r="GOL1657" s="168"/>
      <c r="GOM1657" s="168"/>
      <c r="GON1657" s="168"/>
      <c r="GOO1657" s="168"/>
      <c r="GOP1657" s="168"/>
      <c r="GOQ1657" s="168"/>
      <c r="GOR1657" s="168"/>
      <c r="GOS1657" s="168"/>
      <c r="GOT1657" s="168"/>
      <c r="GOU1657" s="168"/>
      <c r="GOV1657" s="168"/>
      <c r="GOW1657" s="168"/>
      <c r="GOX1657" s="168"/>
      <c r="GOY1657" s="168"/>
      <c r="GOZ1657" s="168"/>
      <c r="GPA1657" s="168"/>
      <c r="GPB1657" s="168"/>
      <c r="GPC1657" s="168"/>
      <c r="GPD1657" s="168"/>
      <c r="GPE1657" s="168"/>
      <c r="GPF1657" s="168"/>
      <c r="GPG1657" s="168"/>
      <c r="GPH1657" s="168"/>
      <c r="GPI1657" s="168"/>
      <c r="GPJ1657" s="168"/>
      <c r="GPK1657" s="168"/>
      <c r="GPL1657" s="168"/>
      <c r="GPM1657" s="168"/>
      <c r="GPN1657" s="168"/>
      <c r="GPO1657" s="168"/>
      <c r="GPP1657" s="168"/>
      <c r="GPQ1657" s="168"/>
      <c r="GPR1657" s="168"/>
      <c r="GPS1657" s="168"/>
      <c r="GPT1657" s="168"/>
      <c r="GPU1657" s="168"/>
      <c r="GPV1657" s="168"/>
      <c r="GPW1657" s="168"/>
      <c r="GPX1657" s="168"/>
      <c r="GPY1657" s="168"/>
      <c r="GPZ1657" s="168"/>
      <c r="GQA1657" s="168"/>
      <c r="GQB1657" s="168"/>
      <c r="GQC1657" s="168"/>
      <c r="GQD1657" s="168"/>
      <c r="GQE1657" s="168"/>
      <c r="GQF1657" s="168"/>
      <c r="GQG1657" s="168"/>
      <c r="GQH1657" s="168"/>
      <c r="GQI1657" s="168"/>
      <c r="GQJ1657" s="168"/>
      <c r="GQK1657" s="168"/>
      <c r="GQL1657" s="168"/>
      <c r="GQM1657" s="168"/>
      <c r="GQN1657" s="168"/>
      <c r="GQO1657" s="168"/>
      <c r="GQP1657" s="168"/>
      <c r="GQQ1657" s="168"/>
      <c r="GQR1657" s="168"/>
      <c r="GQS1657" s="168"/>
      <c r="GQT1657" s="168"/>
      <c r="GQU1657" s="168"/>
      <c r="GQV1657" s="168"/>
      <c r="GQW1657" s="168"/>
      <c r="GQX1657" s="168"/>
      <c r="GQY1657" s="168"/>
      <c r="GQZ1657" s="168"/>
      <c r="GRA1657" s="168"/>
      <c r="GRB1657" s="168"/>
      <c r="GRC1657" s="168"/>
      <c r="GRD1657" s="168"/>
      <c r="GRE1657" s="168"/>
      <c r="GRF1657" s="168"/>
      <c r="GRG1657" s="168"/>
      <c r="GRH1657" s="168"/>
      <c r="GRI1657" s="168"/>
      <c r="GRJ1657" s="168"/>
      <c r="GRK1657" s="168"/>
      <c r="GRL1657" s="168"/>
      <c r="GRM1657" s="168"/>
      <c r="GRN1657" s="168"/>
      <c r="GRO1657" s="168"/>
      <c r="GRP1657" s="168"/>
      <c r="GRQ1657" s="168"/>
      <c r="GRR1657" s="168"/>
      <c r="GRS1657" s="168"/>
      <c r="GRT1657" s="168"/>
      <c r="GRU1657" s="168"/>
      <c r="GRV1657" s="168"/>
      <c r="GRW1657" s="168"/>
      <c r="GRX1657" s="168"/>
      <c r="GRY1657" s="168"/>
      <c r="GRZ1657" s="168"/>
      <c r="GSA1657" s="168"/>
      <c r="GSB1657" s="168"/>
      <c r="GSC1657" s="168"/>
      <c r="GSD1657" s="168"/>
      <c r="GSE1657" s="168"/>
      <c r="GSF1657" s="168"/>
      <c r="GSG1657" s="168"/>
      <c r="GSH1657" s="168"/>
      <c r="GSI1657" s="168"/>
      <c r="GSJ1657" s="168"/>
      <c r="GSK1657" s="168"/>
      <c r="GSL1657" s="168"/>
      <c r="GSM1657" s="168"/>
      <c r="GSN1657" s="168"/>
      <c r="GSO1657" s="168"/>
      <c r="GSP1657" s="168"/>
      <c r="GSQ1657" s="168"/>
      <c r="GSR1657" s="168"/>
      <c r="GSS1657" s="168"/>
      <c r="GST1657" s="168"/>
      <c r="GSU1657" s="168"/>
      <c r="GSV1657" s="168"/>
      <c r="GSW1657" s="168"/>
      <c r="GSX1657" s="168"/>
      <c r="GSY1657" s="168"/>
      <c r="GSZ1657" s="168"/>
      <c r="GTA1657" s="168"/>
      <c r="GTB1657" s="168"/>
      <c r="GTC1657" s="168"/>
      <c r="GTD1657" s="168"/>
      <c r="GTE1657" s="168"/>
      <c r="GTF1657" s="168"/>
      <c r="GTG1657" s="168"/>
      <c r="GTH1657" s="168"/>
      <c r="GTI1657" s="168"/>
      <c r="GTJ1657" s="168"/>
      <c r="GTK1657" s="168"/>
      <c r="GTL1657" s="168"/>
      <c r="GTM1657" s="168"/>
      <c r="GTN1657" s="168"/>
      <c r="GTO1657" s="168"/>
      <c r="GTP1657" s="168"/>
      <c r="GTQ1657" s="168"/>
      <c r="GTR1657" s="168"/>
      <c r="GTS1657" s="168"/>
      <c r="GTT1657" s="168"/>
      <c r="GTU1657" s="168"/>
      <c r="GTV1657" s="168"/>
      <c r="GTW1657" s="168"/>
      <c r="GTX1657" s="168"/>
      <c r="GTY1657" s="168"/>
      <c r="GTZ1657" s="168"/>
      <c r="GUA1657" s="168"/>
      <c r="GUB1657" s="168"/>
      <c r="GUC1657" s="168"/>
      <c r="GUD1657" s="168"/>
      <c r="GUE1657" s="168"/>
      <c r="GUF1657" s="168"/>
      <c r="GUG1657" s="168"/>
      <c r="GUH1657" s="168"/>
      <c r="GUI1657" s="168"/>
      <c r="GUJ1657" s="168"/>
      <c r="GUK1657" s="168"/>
      <c r="GUL1657" s="168"/>
      <c r="GUM1657" s="168"/>
      <c r="GUN1657" s="168"/>
      <c r="GUO1657" s="168"/>
      <c r="GUP1657" s="168"/>
      <c r="GUQ1657" s="168"/>
      <c r="GUR1657" s="168"/>
      <c r="GUS1657" s="168"/>
      <c r="GUT1657" s="168"/>
      <c r="GUU1657" s="168"/>
      <c r="GUV1657" s="168"/>
      <c r="GUW1657" s="168"/>
      <c r="GUX1657" s="168"/>
      <c r="GUY1657" s="168"/>
      <c r="GUZ1657" s="168"/>
      <c r="GVA1657" s="168"/>
      <c r="GVB1657" s="168"/>
      <c r="GVC1657" s="168"/>
      <c r="GVD1657" s="168"/>
      <c r="GVE1657" s="168"/>
      <c r="GVF1657" s="168"/>
      <c r="GVG1657" s="168"/>
      <c r="GVH1657" s="168"/>
      <c r="GVI1657" s="168"/>
      <c r="GVJ1657" s="168"/>
      <c r="GVK1657" s="168"/>
      <c r="GVL1657" s="168"/>
      <c r="GVM1657" s="168"/>
      <c r="GVN1657" s="168"/>
      <c r="GVO1657" s="168"/>
      <c r="GVP1657" s="168"/>
      <c r="GVQ1657" s="168"/>
      <c r="GVR1657" s="168"/>
      <c r="GVS1657" s="168"/>
      <c r="GVT1657" s="168"/>
      <c r="GVU1657" s="168"/>
      <c r="GVV1657" s="168"/>
      <c r="GVW1657" s="168"/>
      <c r="GVX1657" s="168"/>
      <c r="GVY1657" s="168"/>
      <c r="GVZ1657" s="168"/>
      <c r="GWA1657" s="168"/>
      <c r="GWB1657" s="168"/>
      <c r="GWC1657" s="168"/>
      <c r="GWD1657" s="168"/>
      <c r="GWE1657" s="168"/>
      <c r="GWF1657" s="168"/>
      <c r="GWG1657" s="168"/>
      <c r="GWH1657" s="168"/>
      <c r="GWI1657" s="168"/>
      <c r="GWJ1657" s="168"/>
      <c r="GWK1657" s="168"/>
      <c r="GWL1657" s="168"/>
      <c r="GWM1657" s="168"/>
      <c r="GWN1657" s="168"/>
      <c r="GWO1657" s="168"/>
      <c r="GWP1657" s="168"/>
      <c r="GWQ1657" s="168"/>
      <c r="GWR1657" s="168"/>
      <c r="GWS1657" s="168"/>
      <c r="GWT1657" s="168"/>
      <c r="GWU1657" s="168"/>
      <c r="GWV1657" s="168"/>
      <c r="GWW1657" s="168"/>
      <c r="GWX1657" s="168"/>
      <c r="GWY1657" s="168"/>
      <c r="GWZ1657" s="168"/>
      <c r="GXA1657" s="168"/>
      <c r="GXB1657" s="168"/>
      <c r="GXC1657" s="168"/>
      <c r="GXD1657" s="168"/>
      <c r="GXE1657" s="168"/>
      <c r="GXF1657" s="168"/>
      <c r="GXG1657" s="168"/>
      <c r="GXH1657" s="168"/>
      <c r="GXI1657" s="168"/>
      <c r="GXJ1657" s="168"/>
      <c r="GXK1657" s="168"/>
      <c r="GXL1657" s="168"/>
      <c r="GXM1657" s="168"/>
      <c r="GXN1657" s="168"/>
      <c r="GXO1657" s="168"/>
      <c r="GXP1657" s="168"/>
      <c r="GXQ1657" s="168"/>
      <c r="GXR1657" s="168"/>
      <c r="GXS1657" s="168"/>
      <c r="GXT1657" s="168"/>
      <c r="GXU1657" s="168"/>
      <c r="GXV1657" s="168"/>
      <c r="GXW1657" s="168"/>
      <c r="GXX1657" s="168"/>
      <c r="GXY1657" s="168"/>
      <c r="GXZ1657" s="168"/>
      <c r="GYA1657" s="168"/>
      <c r="GYB1657" s="168"/>
      <c r="GYC1657" s="168"/>
      <c r="GYD1657" s="168"/>
      <c r="GYE1657" s="168"/>
      <c r="GYF1657" s="168"/>
      <c r="GYG1657" s="168"/>
      <c r="GYH1657" s="168"/>
      <c r="GYI1657" s="168"/>
      <c r="GYJ1657" s="168"/>
      <c r="GYK1657" s="168"/>
      <c r="GYL1657" s="168"/>
      <c r="GYM1657" s="168"/>
      <c r="GYN1657" s="168"/>
      <c r="GYO1657" s="168"/>
      <c r="GYP1657" s="168"/>
      <c r="GYQ1657" s="168"/>
      <c r="GYR1657" s="168"/>
      <c r="GYS1657" s="168"/>
      <c r="GYT1657" s="168"/>
      <c r="GYU1657" s="168"/>
      <c r="GYV1657" s="168"/>
      <c r="GYW1657" s="168"/>
      <c r="GYX1657" s="168"/>
      <c r="GYY1657" s="168"/>
      <c r="GYZ1657" s="168"/>
      <c r="GZA1657" s="168"/>
      <c r="GZB1657" s="168"/>
      <c r="GZC1657" s="168"/>
      <c r="GZD1657" s="168"/>
      <c r="GZE1657" s="168"/>
      <c r="GZF1657" s="168"/>
      <c r="GZG1657" s="168"/>
      <c r="GZH1657" s="168"/>
      <c r="GZI1657" s="168"/>
      <c r="GZJ1657" s="168"/>
      <c r="GZK1657" s="168"/>
      <c r="GZL1657" s="168"/>
      <c r="GZM1657" s="168"/>
      <c r="GZN1657" s="168"/>
      <c r="GZO1657" s="168"/>
      <c r="GZP1657" s="168"/>
      <c r="GZQ1657" s="168"/>
      <c r="GZR1657" s="168"/>
      <c r="GZS1657" s="168"/>
      <c r="GZT1657" s="168"/>
      <c r="GZU1657" s="168"/>
      <c r="GZV1657" s="168"/>
      <c r="GZW1657" s="168"/>
      <c r="GZX1657" s="168"/>
      <c r="GZY1657" s="168"/>
      <c r="GZZ1657" s="168"/>
      <c r="HAA1657" s="168"/>
      <c r="HAB1657" s="168"/>
      <c r="HAC1657" s="168"/>
      <c r="HAD1657" s="168"/>
      <c r="HAE1657" s="168"/>
      <c r="HAF1657" s="168"/>
      <c r="HAG1657" s="168"/>
      <c r="HAH1657" s="168"/>
      <c r="HAI1657" s="168"/>
      <c r="HAJ1657" s="168"/>
      <c r="HAK1657" s="168"/>
      <c r="HAL1657" s="168"/>
      <c r="HAM1657" s="168"/>
      <c r="HAN1657" s="168"/>
      <c r="HAO1657" s="168"/>
      <c r="HAP1657" s="168"/>
      <c r="HAQ1657" s="168"/>
      <c r="HAR1657" s="168"/>
      <c r="HAS1657" s="168"/>
      <c r="HAT1657" s="168"/>
      <c r="HAU1657" s="168"/>
      <c r="HAV1657" s="168"/>
      <c r="HAW1657" s="168"/>
      <c r="HAX1657" s="168"/>
      <c r="HAY1657" s="168"/>
      <c r="HAZ1657" s="168"/>
      <c r="HBA1657" s="168"/>
      <c r="HBB1657" s="168"/>
      <c r="HBC1657" s="168"/>
      <c r="HBD1657" s="168"/>
      <c r="HBE1657" s="168"/>
      <c r="HBF1657" s="168"/>
      <c r="HBG1657" s="168"/>
      <c r="HBH1657" s="168"/>
      <c r="HBI1657" s="168"/>
      <c r="HBJ1657" s="168"/>
      <c r="HBK1657" s="168"/>
      <c r="HBL1657" s="168"/>
      <c r="HBM1657" s="168"/>
      <c r="HBN1657" s="168"/>
      <c r="HBO1657" s="168"/>
      <c r="HBP1657" s="168"/>
      <c r="HBQ1657" s="168"/>
      <c r="HBR1657" s="168"/>
      <c r="HBS1657" s="168"/>
      <c r="HBT1657" s="168"/>
      <c r="HBU1657" s="168"/>
      <c r="HBV1657" s="168"/>
      <c r="HBW1657" s="168"/>
      <c r="HBX1657" s="168"/>
      <c r="HBY1657" s="168"/>
      <c r="HBZ1657" s="168"/>
      <c r="HCA1657" s="168"/>
      <c r="HCB1657" s="168"/>
      <c r="HCC1657" s="168"/>
      <c r="HCD1657" s="168"/>
      <c r="HCE1657" s="168"/>
      <c r="HCF1657" s="168"/>
      <c r="HCG1657" s="168"/>
      <c r="HCH1657" s="168"/>
      <c r="HCI1657" s="168"/>
      <c r="HCJ1657" s="168"/>
      <c r="HCK1657" s="168"/>
      <c r="HCL1657" s="168"/>
      <c r="HCM1657" s="168"/>
      <c r="HCN1657" s="168"/>
      <c r="HCO1657" s="168"/>
      <c r="HCP1657" s="168"/>
      <c r="HCQ1657" s="168"/>
      <c r="HCR1657" s="168"/>
      <c r="HCS1657" s="168"/>
      <c r="HCT1657" s="168"/>
      <c r="HCU1657" s="168"/>
      <c r="HCV1657" s="168"/>
      <c r="HCW1657" s="168"/>
      <c r="HCX1657" s="168"/>
      <c r="HCY1657" s="168"/>
      <c r="HCZ1657" s="168"/>
      <c r="HDA1657" s="168"/>
      <c r="HDB1657" s="168"/>
      <c r="HDC1657" s="168"/>
      <c r="HDD1657" s="168"/>
      <c r="HDE1657" s="168"/>
      <c r="HDF1657" s="168"/>
      <c r="HDG1657" s="168"/>
      <c r="HDH1657" s="168"/>
      <c r="HDI1657" s="168"/>
      <c r="HDJ1657" s="168"/>
      <c r="HDK1657" s="168"/>
      <c r="HDL1657" s="168"/>
      <c r="HDM1657" s="168"/>
      <c r="HDN1657" s="168"/>
      <c r="HDO1657" s="168"/>
      <c r="HDP1657" s="168"/>
      <c r="HDQ1657" s="168"/>
      <c r="HDR1657" s="168"/>
      <c r="HDS1657" s="168"/>
      <c r="HDT1657" s="168"/>
      <c r="HDU1657" s="168"/>
      <c r="HDV1657" s="168"/>
      <c r="HDW1657" s="168"/>
      <c r="HDX1657" s="168"/>
      <c r="HDY1657" s="168"/>
      <c r="HDZ1657" s="168"/>
      <c r="HEA1657" s="168"/>
      <c r="HEB1657" s="168"/>
      <c r="HEC1657" s="168"/>
      <c r="HED1657" s="168"/>
      <c r="HEE1657" s="168"/>
      <c r="HEF1657" s="168"/>
      <c r="HEG1657" s="168"/>
      <c r="HEH1657" s="168"/>
      <c r="HEI1657" s="168"/>
      <c r="HEJ1657" s="168"/>
      <c r="HEK1657" s="168"/>
      <c r="HEL1657" s="168"/>
      <c r="HEM1657" s="168"/>
      <c r="HEN1657" s="168"/>
      <c r="HEO1657" s="168"/>
      <c r="HEP1657" s="168"/>
      <c r="HEQ1657" s="168"/>
      <c r="HER1657" s="168"/>
      <c r="HES1657" s="168"/>
      <c r="HET1657" s="168"/>
      <c r="HEU1657" s="168"/>
      <c r="HEV1657" s="168"/>
      <c r="HEW1657" s="168"/>
      <c r="HEX1657" s="168"/>
      <c r="HEY1657" s="168"/>
      <c r="HEZ1657" s="168"/>
      <c r="HFA1657" s="168"/>
      <c r="HFB1657" s="168"/>
      <c r="HFC1657" s="168"/>
      <c r="HFD1657" s="168"/>
      <c r="HFE1657" s="168"/>
      <c r="HFF1657" s="168"/>
      <c r="HFG1657" s="168"/>
      <c r="HFH1657" s="168"/>
      <c r="HFI1657" s="168"/>
      <c r="HFJ1657" s="168"/>
      <c r="HFK1657" s="168"/>
      <c r="HFL1657" s="168"/>
      <c r="HFM1657" s="168"/>
      <c r="HFN1657" s="168"/>
      <c r="HFO1657" s="168"/>
      <c r="HFP1657" s="168"/>
      <c r="HFQ1657" s="168"/>
      <c r="HFR1657" s="168"/>
      <c r="HFS1657" s="168"/>
      <c r="HFT1657" s="168"/>
      <c r="HFU1657" s="168"/>
      <c r="HFV1657" s="168"/>
      <c r="HFW1657" s="168"/>
      <c r="HFX1657" s="168"/>
      <c r="HFY1657" s="168"/>
      <c r="HFZ1657" s="168"/>
      <c r="HGA1657" s="168"/>
      <c r="HGB1657" s="168"/>
      <c r="HGC1657" s="168"/>
      <c r="HGD1657" s="168"/>
      <c r="HGE1657" s="168"/>
      <c r="HGF1657" s="168"/>
      <c r="HGG1657" s="168"/>
      <c r="HGH1657" s="168"/>
      <c r="HGI1657" s="168"/>
      <c r="HGJ1657" s="168"/>
      <c r="HGK1657" s="168"/>
      <c r="HGL1657" s="168"/>
      <c r="HGM1657" s="168"/>
      <c r="HGN1657" s="168"/>
      <c r="HGO1657" s="168"/>
      <c r="HGP1657" s="168"/>
      <c r="HGQ1657" s="168"/>
      <c r="HGR1657" s="168"/>
      <c r="HGS1657" s="168"/>
      <c r="HGT1657" s="168"/>
      <c r="HGU1657" s="168"/>
      <c r="HGV1657" s="168"/>
      <c r="HGW1657" s="168"/>
      <c r="HGX1657" s="168"/>
      <c r="HGY1657" s="168"/>
      <c r="HGZ1657" s="168"/>
      <c r="HHA1657" s="168"/>
      <c r="HHB1657" s="168"/>
      <c r="HHC1657" s="168"/>
      <c r="HHD1657" s="168"/>
      <c r="HHE1657" s="168"/>
      <c r="HHF1657" s="168"/>
      <c r="HHG1657" s="168"/>
      <c r="HHH1657" s="168"/>
      <c r="HHI1657" s="168"/>
      <c r="HHJ1657" s="168"/>
      <c r="HHK1657" s="168"/>
      <c r="HHL1657" s="168"/>
      <c r="HHM1657" s="168"/>
      <c r="HHN1657" s="168"/>
      <c r="HHO1657" s="168"/>
      <c r="HHP1657" s="168"/>
      <c r="HHQ1657" s="168"/>
      <c r="HHR1657" s="168"/>
      <c r="HHS1657" s="168"/>
      <c r="HHT1657" s="168"/>
      <c r="HHU1657" s="168"/>
      <c r="HHV1657" s="168"/>
      <c r="HHW1657" s="168"/>
      <c r="HHX1657" s="168"/>
      <c r="HHY1657" s="168"/>
      <c r="HHZ1657" s="168"/>
      <c r="HIA1657" s="168"/>
      <c r="HIB1657" s="168"/>
      <c r="HIC1657" s="168"/>
      <c r="HID1657" s="168"/>
      <c r="HIE1657" s="168"/>
      <c r="HIF1657" s="168"/>
      <c r="HIG1657" s="168"/>
      <c r="HIH1657" s="168"/>
      <c r="HII1657" s="168"/>
      <c r="HIJ1657" s="168"/>
      <c r="HIK1657" s="168"/>
      <c r="HIL1657" s="168"/>
      <c r="HIM1657" s="168"/>
      <c r="HIN1657" s="168"/>
      <c r="HIO1657" s="168"/>
      <c r="HIP1657" s="168"/>
      <c r="HIQ1657" s="168"/>
      <c r="HIR1657" s="168"/>
      <c r="HIS1657" s="168"/>
      <c r="HIT1657" s="168"/>
      <c r="HIU1657" s="168"/>
      <c r="HIV1657" s="168"/>
      <c r="HIW1657" s="168"/>
      <c r="HIX1657" s="168"/>
      <c r="HIY1657" s="168"/>
      <c r="HIZ1657" s="168"/>
      <c r="HJA1657" s="168"/>
      <c r="HJB1657" s="168"/>
      <c r="HJC1657" s="168"/>
      <c r="HJD1657" s="168"/>
      <c r="HJE1657" s="168"/>
      <c r="HJF1657" s="168"/>
      <c r="HJG1657" s="168"/>
      <c r="HJH1657" s="168"/>
      <c r="HJI1657" s="168"/>
      <c r="HJJ1657" s="168"/>
      <c r="HJK1657" s="168"/>
      <c r="HJL1657" s="168"/>
      <c r="HJM1657" s="168"/>
      <c r="HJN1657" s="168"/>
      <c r="HJO1657" s="168"/>
      <c r="HJP1657" s="168"/>
      <c r="HJQ1657" s="168"/>
      <c r="HJR1657" s="168"/>
      <c r="HJS1657" s="168"/>
      <c r="HJT1657" s="168"/>
      <c r="HJU1657" s="168"/>
      <c r="HJV1657" s="168"/>
      <c r="HJW1657" s="168"/>
      <c r="HJX1657" s="168"/>
      <c r="HJY1657" s="168"/>
      <c r="HJZ1657" s="168"/>
      <c r="HKA1657" s="168"/>
      <c r="HKB1657" s="168"/>
      <c r="HKC1657" s="168"/>
      <c r="HKD1657" s="168"/>
      <c r="HKE1657" s="168"/>
      <c r="HKF1657" s="168"/>
      <c r="HKG1657" s="168"/>
      <c r="HKH1657" s="168"/>
      <c r="HKI1657" s="168"/>
      <c r="HKJ1657" s="168"/>
      <c r="HKK1657" s="168"/>
      <c r="HKL1657" s="168"/>
      <c r="HKM1657" s="168"/>
      <c r="HKN1657" s="168"/>
      <c r="HKO1657" s="168"/>
      <c r="HKP1657" s="168"/>
      <c r="HKQ1657" s="168"/>
      <c r="HKR1657" s="168"/>
      <c r="HKS1657" s="168"/>
      <c r="HKT1657" s="168"/>
      <c r="HKU1657" s="168"/>
      <c r="HKV1657" s="168"/>
      <c r="HKW1657" s="168"/>
      <c r="HKX1657" s="168"/>
      <c r="HKY1657" s="168"/>
      <c r="HKZ1657" s="168"/>
      <c r="HLA1657" s="168"/>
      <c r="HLB1657" s="168"/>
      <c r="HLC1657" s="168"/>
      <c r="HLD1657" s="168"/>
      <c r="HLE1657" s="168"/>
      <c r="HLF1657" s="168"/>
      <c r="HLG1657" s="168"/>
      <c r="HLH1657" s="168"/>
      <c r="HLI1657" s="168"/>
      <c r="HLJ1657" s="168"/>
      <c r="HLK1657" s="168"/>
      <c r="HLL1657" s="168"/>
      <c r="HLM1657" s="168"/>
      <c r="HLN1657" s="168"/>
      <c r="HLO1657" s="168"/>
      <c r="HLP1657" s="168"/>
      <c r="HLQ1657" s="168"/>
      <c r="HLR1657" s="168"/>
      <c r="HLS1657" s="168"/>
      <c r="HLT1657" s="168"/>
      <c r="HLU1657" s="168"/>
      <c r="HLV1657" s="168"/>
      <c r="HLW1657" s="168"/>
      <c r="HLX1657" s="168"/>
      <c r="HLY1657" s="168"/>
      <c r="HLZ1657" s="168"/>
      <c r="HMA1657" s="168"/>
      <c r="HMB1657" s="168"/>
      <c r="HMC1657" s="168"/>
      <c r="HMD1657" s="168"/>
      <c r="HME1657" s="168"/>
      <c r="HMF1657" s="168"/>
      <c r="HMG1657" s="168"/>
      <c r="HMH1657" s="168"/>
      <c r="HMI1657" s="168"/>
      <c r="HMJ1657" s="168"/>
      <c r="HMK1657" s="168"/>
      <c r="HML1657" s="168"/>
      <c r="HMM1657" s="168"/>
      <c r="HMN1657" s="168"/>
      <c r="HMO1657" s="168"/>
      <c r="HMP1657" s="168"/>
      <c r="HMQ1657" s="168"/>
      <c r="HMR1657" s="168"/>
      <c r="HMS1657" s="168"/>
      <c r="HMT1657" s="168"/>
      <c r="HMU1657" s="168"/>
      <c r="HMV1657" s="168"/>
      <c r="HMW1657" s="168"/>
      <c r="HMX1657" s="168"/>
      <c r="HMY1657" s="168"/>
      <c r="HMZ1657" s="168"/>
      <c r="HNA1657" s="168"/>
      <c r="HNB1657" s="168"/>
      <c r="HNC1657" s="168"/>
      <c r="HND1657" s="168"/>
      <c r="HNE1657" s="168"/>
      <c r="HNF1657" s="168"/>
      <c r="HNG1657" s="168"/>
      <c r="HNH1657" s="168"/>
      <c r="HNI1657" s="168"/>
      <c r="HNJ1657" s="168"/>
      <c r="HNK1657" s="168"/>
      <c r="HNL1657" s="168"/>
      <c r="HNM1657" s="168"/>
      <c r="HNN1657" s="168"/>
      <c r="HNO1657" s="168"/>
      <c r="HNP1657" s="168"/>
      <c r="HNQ1657" s="168"/>
      <c r="HNR1657" s="168"/>
      <c r="HNS1657" s="168"/>
      <c r="HNT1657" s="168"/>
      <c r="HNU1657" s="168"/>
      <c r="HNV1657" s="168"/>
      <c r="HNW1657" s="168"/>
      <c r="HNX1657" s="168"/>
      <c r="HNY1657" s="168"/>
      <c r="HNZ1657" s="168"/>
      <c r="HOA1657" s="168"/>
      <c r="HOB1657" s="168"/>
      <c r="HOC1657" s="168"/>
      <c r="HOD1657" s="168"/>
      <c r="HOE1657" s="168"/>
      <c r="HOF1657" s="168"/>
      <c r="HOG1657" s="168"/>
      <c r="HOH1657" s="168"/>
      <c r="HOI1657" s="168"/>
      <c r="HOJ1657" s="168"/>
      <c r="HOK1657" s="168"/>
      <c r="HOL1657" s="168"/>
      <c r="HOM1657" s="168"/>
      <c r="HON1657" s="168"/>
      <c r="HOO1657" s="168"/>
      <c r="HOP1657" s="168"/>
      <c r="HOQ1657" s="168"/>
      <c r="HOR1657" s="168"/>
      <c r="HOS1657" s="168"/>
      <c r="HOT1657" s="168"/>
      <c r="HOU1657" s="168"/>
      <c r="HOV1657" s="168"/>
      <c r="HOW1657" s="168"/>
      <c r="HOX1657" s="168"/>
      <c r="HOY1657" s="168"/>
      <c r="HOZ1657" s="168"/>
      <c r="HPA1657" s="168"/>
      <c r="HPB1657" s="168"/>
      <c r="HPC1657" s="168"/>
      <c r="HPD1657" s="168"/>
      <c r="HPE1657" s="168"/>
      <c r="HPF1657" s="168"/>
      <c r="HPG1657" s="168"/>
      <c r="HPH1657" s="168"/>
      <c r="HPI1657" s="168"/>
      <c r="HPJ1657" s="168"/>
      <c r="HPK1657" s="168"/>
      <c r="HPL1657" s="168"/>
      <c r="HPM1657" s="168"/>
      <c r="HPN1657" s="168"/>
      <c r="HPO1657" s="168"/>
      <c r="HPP1657" s="168"/>
      <c r="HPQ1657" s="168"/>
      <c r="HPR1657" s="168"/>
      <c r="HPS1657" s="168"/>
      <c r="HPT1657" s="168"/>
      <c r="HPU1657" s="168"/>
      <c r="HPV1657" s="168"/>
      <c r="HPW1657" s="168"/>
      <c r="HPX1657" s="168"/>
      <c r="HPY1657" s="168"/>
      <c r="HPZ1657" s="168"/>
      <c r="HQA1657" s="168"/>
      <c r="HQB1657" s="168"/>
      <c r="HQC1657" s="168"/>
      <c r="HQD1657" s="168"/>
      <c r="HQE1657" s="168"/>
      <c r="HQF1657" s="168"/>
      <c r="HQG1657" s="168"/>
      <c r="HQH1657" s="168"/>
      <c r="HQI1657" s="168"/>
      <c r="HQJ1657" s="168"/>
      <c r="HQK1657" s="168"/>
      <c r="HQL1657" s="168"/>
      <c r="HQM1657" s="168"/>
      <c r="HQN1657" s="168"/>
      <c r="HQO1657" s="168"/>
      <c r="HQP1657" s="168"/>
      <c r="HQQ1657" s="168"/>
      <c r="HQR1657" s="168"/>
      <c r="HQS1657" s="168"/>
      <c r="HQT1657" s="168"/>
      <c r="HQU1657" s="168"/>
      <c r="HQV1657" s="168"/>
      <c r="HQW1657" s="168"/>
      <c r="HQX1657" s="168"/>
      <c r="HQY1657" s="168"/>
      <c r="HQZ1657" s="168"/>
      <c r="HRA1657" s="168"/>
      <c r="HRB1657" s="168"/>
      <c r="HRC1657" s="168"/>
      <c r="HRD1657" s="168"/>
      <c r="HRE1657" s="168"/>
      <c r="HRF1657" s="168"/>
      <c r="HRG1657" s="168"/>
      <c r="HRH1657" s="168"/>
      <c r="HRI1657" s="168"/>
      <c r="HRJ1657" s="168"/>
      <c r="HRK1657" s="168"/>
      <c r="HRL1657" s="168"/>
      <c r="HRM1657" s="168"/>
      <c r="HRN1657" s="168"/>
      <c r="HRO1657" s="168"/>
      <c r="HRP1657" s="168"/>
      <c r="HRQ1657" s="168"/>
      <c r="HRR1657" s="168"/>
      <c r="HRS1657" s="168"/>
      <c r="HRT1657" s="168"/>
      <c r="HRU1657" s="168"/>
      <c r="HRV1657" s="168"/>
      <c r="HRW1657" s="168"/>
      <c r="HRX1657" s="168"/>
      <c r="HRY1657" s="168"/>
      <c r="HRZ1657" s="168"/>
      <c r="HSA1657" s="168"/>
      <c r="HSB1657" s="168"/>
      <c r="HSC1657" s="168"/>
      <c r="HSD1657" s="168"/>
      <c r="HSE1657" s="168"/>
      <c r="HSF1657" s="168"/>
      <c r="HSG1657" s="168"/>
      <c r="HSH1657" s="168"/>
      <c r="HSI1657" s="168"/>
      <c r="HSJ1657" s="168"/>
      <c r="HSK1657" s="168"/>
      <c r="HSL1657" s="168"/>
      <c r="HSM1657" s="168"/>
      <c r="HSN1657" s="168"/>
      <c r="HSO1657" s="168"/>
      <c r="HSP1657" s="168"/>
      <c r="HSQ1657" s="168"/>
      <c r="HSR1657" s="168"/>
      <c r="HSS1657" s="168"/>
      <c r="HST1657" s="168"/>
      <c r="HSU1657" s="168"/>
      <c r="HSV1657" s="168"/>
      <c r="HSW1657" s="168"/>
      <c r="HSX1657" s="168"/>
      <c r="HSY1657" s="168"/>
      <c r="HSZ1657" s="168"/>
      <c r="HTA1657" s="168"/>
      <c r="HTB1657" s="168"/>
      <c r="HTC1657" s="168"/>
      <c r="HTD1657" s="168"/>
      <c r="HTE1657" s="168"/>
      <c r="HTF1657" s="168"/>
      <c r="HTG1657" s="168"/>
      <c r="HTH1657" s="168"/>
      <c r="HTI1657" s="168"/>
      <c r="HTJ1657" s="168"/>
      <c r="HTK1657" s="168"/>
      <c r="HTL1657" s="168"/>
      <c r="HTM1657" s="168"/>
      <c r="HTN1657" s="168"/>
      <c r="HTO1657" s="168"/>
      <c r="HTP1657" s="168"/>
      <c r="HTQ1657" s="168"/>
      <c r="HTR1657" s="168"/>
      <c r="HTS1657" s="168"/>
      <c r="HTT1657" s="168"/>
      <c r="HTU1657" s="168"/>
      <c r="HTV1657" s="168"/>
      <c r="HTW1657" s="168"/>
      <c r="HTX1657" s="168"/>
      <c r="HTY1657" s="168"/>
      <c r="HTZ1657" s="168"/>
      <c r="HUA1657" s="168"/>
      <c r="HUB1657" s="168"/>
      <c r="HUC1657" s="168"/>
      <c r="HUD1657" s="168"/>
      <c r="HUE1657" s="168"/>
      <c r="HUF1657" s="168"/>
      <c r="HUG1657" s="168"/>
      <c r="HUH1657" s="168"/>
      <c r="HUI1657" s="168"/>
      <c r="HUJ1657" s="168"/>
      <c r="HUK1657" s="168"/>
      <c r="HUL1657" s="168"/>
      <c r="HUM1657" s="168"/>
      <c r="HUN1657" s="168"/>
      <c r="HUO1657" s="168"/>
      <c r="HUP1657" s="168"/>
      <c r="HUQ1657" s="168"/>
      <c r="HUR1657" s="168"/>
      <c r="HUS1657" s="168"/>
      <c r="HUT1657" s="168"/>
      <c r="HUU1657" s="168"/>
      <c r="HUV1657" s="168"/>
      <c r="HUW1657" s="168"/>
      <c r="HUX1657" s="168"/>
      <c r="HUY1657" s="168"/>
      <c r="HUZ1657" s="168"/>
      <c r="HVA1657" s="168"/>
      <c r="HVB1657" s="168"/>
      <c r="HVC1657" s="168"/>
      <c r="HVD1657" s="168"/>
      <c r="HVE1657" s="168"/>
      <c r="HVF1657" s="168"/>
      <c r="HVG1657" s="168"/>
      <c r="HVH1657" s="168"/>
      <c r="HVI1657" s="168"/>
      <c r="HVJ1657" s="168"/>
      <c r="HVK1657" s="168"/>
      <c r="HVL1657" s="168"/>
      <c r="HVM1657" s="168"/>
      <c r="HVN1657" s="168"/>
      <c r="HVO1657" s="168"/>
      <c r="HVP1657" s="168"/>
      <c r="HVQ1657" s="168"/>
      <c r="HVR1657" s="168"/>
      <c r="HVS1657" s="168"/>
      <c r="HVT1657" s="168"/>
      <c r="HVU1657" s="168"/>
      <c r="HVV1657" s="168"/>
      <c r="HVW1657" s="168"/>
      <c r="HVX1657" s="168"/>
      <c r="HVY1657" s="168"/>
      <c r="HVZ1657" s="168"/>
      <c r="HWA1657" s="168"/>
      <c r="HWB1657" s="168"/>
      <c r="HWC1657" s="168"/>
      <c r="HWD1657" s="168"/>
      <c r="HWE1657" s="168"/>
      <c r="HWF1657" s="168"/>
      <c r="HWG1657" s="168"/>
      <c r="HWH1657" s="168"/>
      <c r="HWI1657" s="168"/>
      <c r="HWJ1657" s="168"/>
      <c r="HWK1657" s="168"/>
      <c r="HWL1657" s="168"/>
      <c r="HWM1657" s="168"/>
      <c r="HWN1657" s="168"/>
      <c r="HWO1657" s="168"/>
      <c r="HWP1657" s="168"/>
      <c r="HWQ1657" s="168"/>
      <c r="HWR1657" s="168"/>
      <c r="HWS1657" s="168"/>
      <c r="HWT1657" s="168"/>
      <c r="HWU1657" s="168"/>
      <c r="HWV1657" s="168"/>
      <c r="HWW1657" s="168"/>
      <c r="HWX1657" s="168"/>
      <c r="HWY1657" s="168"/>
      <c r="HWZ1657" s="168"/>
      <c r="HXA1657" s="168"/>
      <c r="HXB1657" s="168"/>
      <c r="HXC1657" s="168"/>
      <c r="HXD1657" s="168"/>
      <c r="HXE1657" s="168"/>
      <c r="HXF1657" s="168"/>
      <c r="HXG1657" s="168"/>
      <c r="HXH1657" s="168"/>
      <c r="HXI1657" s="168"/>
      <c r="HXJ1657" s="168"/>
      <c r="HXK1657" s="168"/>
      <c r="HXL1657" s="168"/>
      <c r="HXM1657" s="168"/>
      <c r="HXN1657" s="168"/>
      <c r="HXO1657" s="168"/>
      <c r="HXP1657" s="168"/>
      <c r="HXQ1657" s="168"/>
      <c r="HXR1657" s="168"/>
      <c r="HXS1657" s="168"/>
      <c r="HXT1657" s="168"/>
      <c r="HXU1657" s="168"/>
      <c r="HXV1657" s="168"/>
      <c r="HXW1657" s="168"/>
      <c r="HXX1657" s="168"/>
      <c r="HXY1657" s="168"/>
      <c r="HXZ1657" s="168"/>
      <c r="HYA1657" s="168"/>
      <c r="HYB1657" s="168"/>
      <c r="HYC1657" s="168"/>
      <c r="HYD1657" s="168"/>
      <c r="HYE1657" s="168"/>
      <c r="HYF1657" s="168"/>
      <c r="HYG1657" s="168"/>
      <c r="HYH1657" s="168"/>
      <c r="HYI1657" s="168"/>
      <c r="HYJ1657" s="168"/>
      <c r="HYK1657" s="168"/>
      <c r="HYL1657" s="168"/>
      <c r="HYM1657" s="168"/>
      <c r="HYN1657" s="168"/>
      <c r="HYO1657" s="168"/>
      <c r="HYP1657" s="168"/>
      <c r="HYQ1657" s="168"/>
      <c r="HYR1657" s="168"/>
      <c r="HYS1657" s="168"/>
      <c r="HYT1657" s="168"/>
      <c r="HYU1657" s="168"/>
      <c r="HYV1657" s="168"/>
      <c r="HYW1657" s="168"/>
      <c r="HYX1657" s="168"/>
      <c r="HYY1657" s="168"/>
      <c r="HYZ1657" s="168"/>
      <c r="HZA1657" s="168"/>
      <c r="HZB1657" s="168"/>
      <c r="HZC1657" s="168"/>
      <c r="HZD1657" s="168"/>
      <c r="HZE1657" s="168"/>
      <c r="HZF1657" s="168"/>
      <c r="HZG1657" s="168"/>
      <c r="HZH1657" s="168"/>
      <c r="HZI1657" s="168"/>
      <c r="HZJ1657" s="168"/>
      <c r="HZK1657" s="168"/>
      <c r="HZL1657" s="168"/>
      <c r="HZM1657" s="168"/>
      <c r="HZN1657" s="168"/>
      <c r="HZO1657" s="168"/>
      <c r="HZP1657" s="168"/>
      <c r="HZQ1657" s="168"/>
      <c r="HZR1657" s="168"/>
      <c r="HZS1657" s="168"/>
      <c r="HZT1657" s="168"/>
      <c r="HZU1657" s="168"/>
      <c r="HZV1657" s="168"/>
      <c r="HZW1657" s="168"/>
      <c r="HZX1657" s="168"/>
      <c r="HZY1657" s="168"/>
      <c r="HZZ1657" s="168"/>
      <c r="IAA1657" s="168"/>
      <c r="IAB1657" s="168"/>
      <c r="IAC1657" s="168"/>
      <c r="IAD1657" s="168"/>
      <c r="IAE1657" s="168"/>
      <c r="IAF1657" s="168"/>
      <c r="IAG1657" s="168"/>
      <c r="IAH1657" s="168"/>
      <c r="IAI1657" s="168"/>
      <c r="IAJ1657" s="168"/>
      <c r="IAK1657" s="168"/>
      <c r="IAL1657" s="168"/>
      <c r="IAM1657" s="168"/>
      <c r="IAN1657" s="168"/>
      <c r="IAO1657" s="168"/>
      <c r="IAP1657" s="168"/>
      <c r="IAQ1657" s="168"/>
      <c r="IAR1657" s="168"/>
      <c r="IAS1657" s="168"/>
      <c r="IAT1657" s="168"/>
      <c r="IAU1657" s="168"/>
      <c r="IAV1657" s="168"/>
      <c r="IAW1657" s="168"/>
      <c r="IAX1657" s="168"/>
      <c r="IAY1657" s="168"/>
      <c r="IAZ1657" s="168"/>
      <c r="IBA1657" s="168"/>
      <c r="IBB1657" s="168"/>
      <c r="IBC1657" s="168"/>
      <c r="IBD1657" s="168"/>
      <c r="IBE1657" s="168"/>
      <c r="IBF1657" s="168"/>
      <c r="IBG1657" s="168"/>
      <c r="IBH1657" s="168"/>
      <c r="IBI1657" s="168"/>
      <c r="IBJ1657" s="168"/>
      <c r="IBK1657" s="168"/>
      <c r="IBL1657" s="168"/>
      <c r="IBM1657" s="168"/>
      <c r="IBN1657" s="168"/>
      <c r="IBO1657" s="168"/>
      <c r="IBP1657" s="168"/>
      <c r="IBQ1657" s="168"/>
      <c r="IBR1657" s="168"/>
      <c r="IBS1657" s="168"/>
      <c r="IBT1657" s="168"/>
      <c r="IBU1657" s="168"/>
      <c r="IBV1657" s="168"/>
      <c r="IBW1657" s="168"/>
      <c r="IBX1657" s="168"/>
      <c r="IBY1657" s="168"/>
      <c r="IBZ1657" s="168"/>
      <c r="ICA1657" s="168"/>
      <c r="ICB1657" s="168"/>
      <c r="ICC1657" s="168"/>
      <c r="ICD1657" s="168"/>
      <c r="ICE1657" s="168"/>
      <c r="ICF1657" s="168"/>
      <c r="ICG1657" s="168"/>
      <c r="ICH1657" s="168"/>
      <c r="ICI1657" s="168"/>
      <c r="ICJ1657" s="168"/>
      <c r="ICK1657" s="168"/>
      <c r="ICL1657" s="168"/>
      <c r="ICM1657" s="168"/>
      <c r="ICN1657" s="168"/>
      <c r="ICO1657" s="168"/>
      <c r="ICP1657" s="168"/>
      <c r="ICQ1657" s="168"/>
      <c r="ICR1657" s="168"/>
      <c r="ICS1657" s="168"/>
      <c r="ICT1657" s="168"/>
      <c r="ICU1657" s="168"/>
      <c r="ICV1657" s="168"/>
      <c r="ICW1657" s="168"/>
      <c r="ICX1657" s="168"/>
      <c r="ICY1657" s="168"/>
      <c r="ICZ1657" s="168"/>
      <c r="IDA1657" s="168"/>
      <c r="IDB1657" s="168"/>
      <c r="IDC1657" s="168"/>
      <c r="IDD1657" s="168"/>
      <c r="IDE1657" s="168"/>
      <c r="IDF1657" s="168"/>
      <c r="IDG1657" s="168"/>
      <c r="IDH1657" s="168"/>
      <c r="IDI1657" s="168"/>
      <c r="IDJ1657" s="168"/>
      <c r="IDK1657" s="168"/>
      <c r="IDL1657" s="168"/>
      <c r="IDM1657" s="168"/>
      <c r="IDN1657" s="168"/>
      <c r="IDO1657" s="168"/>
      <c r="IDP1657" s="168"/>
      <c r="IDQ1657" s="168"/>
      <c r="IDR1657" s="168"/>
      <c r="IDS1657" s="168"/>
      <c r="IDT1657" s="168"/>
      <c r="IDU1657" s="168"/>
      <c r="IDV1657" s="168"/>
      <c r="IDW1657" s="168"/>
      <c r="IDX1657" s="168"/>
      <c r="IDY1657" s="168"/>
      <c r="IDZ1657" s="168"/>
      <c r="IEA1657" s="168"/>
      <c r="IEB1657" s="168"/>
      <c r="IEC1657" s="168"/>
      <c r="IED1657" s="168"/>
      <c r="IEE1657" s="168"/>
      <c r="IEF1657" s="168"/>
      <c r="IEG1657" s="168"/>
      <c r="IEH1657" s="168"/>
      <c r="IEI1657" s="168"/>
      <c r="IEJ1657" s="168"/>
      <c r="IEK1657" s="168"/>
      <c r="IEL1657" s="168"/>
      <c r="IEM1657" s="168"/>
      <c r="IEN1657" s="168"/>
      <c r="IEO1657" s="168"/>
      <c r="IEP1657" s="168"/>
      <c r="IEQ1657" s="168"/>
      <c r="IER1657" s="168"/>
      <c r="IES1657" s="168"/>
      <c r="IET1657" s="168"/>
      <c r="IEU1657" s="168"/>
      <c r="IEV1657" s="168"/>
      <c r="IEW1657" s="168"/>
      <c r="IEX1657" s="168"/>
      <c r="IEY1657" s="168"/>
      <c r="IEZ1657" s="168"/>
      <c r="IFA1657" s="168"/>
      <c r="IFB1657" s="168"/>
      <c r="IFC1657" s="168"/>
      <c r="IFD1657" s="168"/>
      <c r="IFE1657" s="168"/>
      <c r="IFF1657" s="168"/>
      <c r="IFG1657" s="168"/>
      <c r="IFH1657" s="168"/>
      <c r="IFI1657" s="168"/>
      <c r="IFJ1657" s="168"/>
      <c r="IFK1657" s="168"/>
      <c r="IFL1657" s="168"/>
      <c r="IFM1657" s="168"/>
      <c r="IFN1657" s="168"/>
      <c r="IFO1657" s="168"/>
      <c r="IFP1657" s="168"/>
      <c r="IFQ1657" s="168"/>
      <c r="IFR1657" s="168"/>
      <c r="IFS1657" s="168"/>
      <c r="IFT1657" s="168"/>
      <c r="IFU1657" s="168"/>
      <c r="IFV1657" s="168"/>
      <c r="IFW1657" s="168"/>
      <c r="IFX1657" s="168"/>
      <c r="IFY1657" s="168"/>
      <c r="IFZ1657" s="168"/>
      <c r="IGA1657" s="168"/>
      <c r="IGB1657" s="168"/>
      <c r="IGC1657" s="168"/>
      <c r="IGD1657" s="168"/>
      <c r="IGE1657" s="168"/>
      <c r="IGF1657" s="168"/>
      <c r="IGG1657" s="168"/>
      <c r="IGH1657" s="168"/>
      <c r="IGI1657" s="168"/>
      <c r="IGJ1657" s="168"/>
      <c r="IGK1657" s="168"/>
      <c r="IGL1657" s="168"/>
      <c r="IGM1657" s="168"/>
      <c r="IGN1657" s="168"/>
      <c r="IGO1657" s="168"/>
      <c r="IGP1657" s="168"/>
      <c r="IGQ1657" s="168"/>
      <c r="IGR1657" s="168"/>
      <c r="IGS1657" s="168"/>
      <c r="IGT1657" s="168"/>
      <c r="IGU1657" s="168"/>
      <c r="IGV1657" s="168"/>
      <c r="IGW1657" s="168"/>
      <c r="IGX1657" s="168"/>
      <c r="IGY1657" s="168"/>
      <c r="IGZ1657" s="168"/>
      <c r="IHA1657" s="168"/>
      <c r="IHB1657" s="168"/>
      <c r="IHC1657" s="168"/>
      <c r="IHD1657" s="168"/>
      <c r="IHE1657" s="168"/>
      <c r="IHF1657" s="168"/>
      <c r="IHG1657" s="168"/>
      <c r="IHH1657" s="168"/>
      <c r="IHI1657" s="168"/>
      <c r="IHJ1657" s="168"/>
      <c r="IHK1657" s="168"/>
      <c r="IHL1657" s="168"/>
      <c r="IHM1657" s="168"/>
      <c r="IHN1657" s="168"/>
      <c r="IHO1657" s="168"/>
      <c r="IHP1657" s="168"/>
      <c r="IHQ1657" s="168"/>
      <c r="IHR1657" s="168"/>
      <c r="IHS1657" s="168"/>
      <c r="IHT1657" s="168"/>
      <c r="IHU1657" s="168"/>
      <c r="IHV1657" s="168"/>
      <c r="IHW1657" s="168"/>
      <c r="IHX1657" s="168"/>
      <c r="IHY1657" s="168"/>
      <c r="IHZ1657" s="168"/>
      <c r="IIA1657" s="168"/>
      <c r="IIB1657" s="168"/>
      <c r="IIC1657" s="168"/>
      <c r="IID1657" s="168"/>
      <c r="IIE1657" s="168"/>
      <c r="IIF1657" s="168"/>
      <c r="IIG1657" s="168"/>
      <c r="IIH1657" s="168"/>
      <c r="III1657" s="168"/>
      <c r="IIJ1657" s="168"/>
      <c r="IIK1657" s="168"/>
      <c r="IIL1657" s="168"/>
      <c r="IIM1657" s="168"/>
      <c r="IIN1657" s="168"/>
      <c r="IIO1657" s="168"/>
      <c r="IIP1657" s="168"/>
      <c r="IIQ1657" s="168"/>
      <c r="IIR1657" s="168"/>
      <c r="IIS1657" s="168"/>
      <c r="IIT1657" s="168"/>
      <c r="IIU1657" s="168"/>
      <c r="IIV1657" s="168"/>
      <c r="IIW1657" s="168"/>
      <c r="IIX1657" s="168"/>
      <c r="IIY1657" s="168"/>
      <c r="IIZ1657" s="168"/>
      <c r="IJA1657" s="168"/>
      <c r="IJB1657" s="168"/>
      <c r="IJC1657" s="168"/>
      <c r="IJD1657" s="168"/>
      <c r="IJE1657" s="168"/>
      <c r="IJF1657" s="168"/>
      <c r="IJG1657" s="168"/>
      <c r="IJH1657" s="168"/>
      <c r="IJI1657" s="168"/>
      <c r="IJJ1657" s="168"/>
      <c r="IJK1657" s="168"/>
      <c r="IJL1657" s="168"/>
      <c r="IJM1657" s="168"/>
      <c r="IJN1657" s="168"/>
      <c r="IJO1657" s="168"/>
      <c r="IJP1657" s="168"/>
      <c r="IJQ1657" s="168"/>
      <c r="IJR1657" s="168"/>
      <c r="IJS1657" s="168"/>
      <c r="IJT1657" s="168"/>
      <c r="IJU1657" s="168"/>
      <c r="IJV1657" s="168"/>
      <c r="IJW1657" s="168"/>
      <c r="IJX1657" s="168"/>
      <c r="IJY1657" s="168"/>
      <c r="IJZ1657" s="168"/>
      <c r="IKA1657" s="168"/>
      <c r="IKB1657" s="168"/>
      <c r="IKC1657" s="168"/>
      <c r="IKD1657" s="168"/>
      <c r="IKE1657" s="168"/>
      <c r="IKF1657" s="168"/>
      <c r="IKG1657" s="168"/>
      <c r="IKH1657" s="168"/>
      <c r="IKI1657" s="168"/>
      <c r="IKJ1657" s="168"/>
      <c r="IKK1657" s="168"/>
      <c r="IKL1657" s="168"/>
      <c r="IKM1657" s="168"/>
      <c r="IKN1657" s="168"/>
      <c r="IKO1657" s="168"/>
      <c r="IKP1657" s="168"/>
      <c r="IKQ1657" s="168"/>
      <c r="IKR1657" s="168"/>
      <c r="IKS1657" s="168"/>
      <c r="IKT1657" s="168"/>
      <c r="IKU1657" s="168"/>
      <c r="IKV1657" s="168"/>
      <c r="IKW1657" s="168"/>
      <c r="IKX1657" s="168"/>
      <c r="IKY1657" s="168"/>
      <c r="IKZ1657" s="168"/>
      <c r="ILA1657" s="168"/>
      <c r="ILB1657" s="168"/>
      <c r="ILC1657" s="168"/>
      <c r="ILD1657" s="168"/>
      <c r="ILE1657" s="168"/>
      <c r="ILF1657" s="168"/>
      <c r="ILG1657" s="168"/>
      <c r="ILH1657" s="168"/>
      <c r="ILI1657" s="168"/>
      <c r="ILJ1657" s="168"/>
      <c r="ILK1657" s="168"/>
      <c r="ILL1657" s="168"/>
      <c r="ILM1657" s="168"/>
      <c r="ILN1657" s="168"/>
      <c r="ILO1657" s="168"/>
      <c r="ILP1657" s="168"/>
      <c r="ILQ1657" s="168"/>
      <c r="ILR1657" s="168"/>
      <c r="ILS1657" s="168"/>
      <c r="ILT1657" s="168"/>
      <c r="ILU1657" s="168"/>
      <c r="ILV1657" s="168"/>
      <c r="ILW1657" s="168"/>
      <c r="ILX1657" s="168"/>
      <c r="ILY1657" s="168"/>
      <c r="ILZ1657" s="168"/>
      <c r="IMA1657" s="168"/>
      <c r="IMB1657" s="168"/>
      <c r="IMC1657" s="168"/>
      <c r="IMD1657" s="168"/>
      <c r="IME1657" s="168"/>
      <c r="IMF1657" s="168"/>
      <c r="IMG1657" s="168"/>
      <c r="IMH1657" s="168"/>
      <c r="IMI1657" s="168"/>
      <c r="IMJ1657" s="168"/>
      <c r="IMK1657" s="168"/>
      <c r="IML1657" s="168"/>
      <c r="IMM1657" s="168"/>
      <c r="IMN1657" s="168"/>
      <c r="IMO1657" s="168"/>
      <c r="IMP1657" s="168"/>
      <c r="IMQ1657" s="168"/>
      <c r="IMR1657" s="168"/>
      <c r="IMS1657" s="168"/>
      <c r="IMT1657" s="168"/>
      <c r="IMU1657" s="168"/>
      <c r="IMV1657" s="168"/>
      <c r="IMW1657" s="168"/>
      <c r="IMX1657" s="168"/>
      <c r="IMY1657" s="168"/>
      <c r="IMZ1657" s="168"/>
      <c r="INA1657" s="168"/>
      <c r="INB1657" s="168"/>
      <c r="INC1657" s="168"/>
      <c r="IND1657" s="168"/>
      <c r="INE1657" s="168"/>
      <c r="INF1657" s="168"/>
      <c r="ING1657" s="168"/>
      <c r="INH1657" s="168"/>
      <c r="INI1657" s="168"/>
      <c r="INJ1657" s="168"/>
      <c r="INK1657" s="168"/>
      <c r="INL1657" s="168"/>
      <c r="INM1657" s="168"/>
      <c r="INN1657" s="168"/>
      <c r="INO1657" s="168"/>
      <c r="INP1657" s="168"/>
      <c r="INQ1657" s="168"/>
      <c r="INR1657" s="168"/>
      <c r="INS1657" s="168"/>
      <c r="INT1657" s="168"/>
      <c r="INU1657" s="168"/>
      <c r="INV1657" s="168"/>
      <c r="INW1657" s="168"/>
      <c r="INX1657" s="168"/>
      <c r="INY1657" s="168"/>
      <c r="INZ1657" s="168"/>
      <c r="IOA1657" s="168"/>
      <c r="IOB1657" s="168"/>
      <c r="IOC1657" s="168"/>
      <c r="IOD1657" s="168"/>
      <c r="IOE1657" s="168"/>
      <c r="IOF1657" s="168"/>
      <c r="IOG1657" s="168"/>
      <c r="IOH1657" s="168"/>
      <c r="IOI1657" s="168"/>
      <c r="IOJ1657" s="168"/>
      <c r="IOK1657" s="168"/>
      <c r="IOL1657" s="168"/>
      <c r="IOM1657" s="168"/>
      <c r="ION1657" s="168"/>
      <c r="IOO1657" s="168"/>
      <c r="IOP1657" s="168"/>
      <c r="IOQ1657" s="168"/>
      <c r="IOR1657" s="168"/>
      <c r="IOS1657" s="168"/>
      <c r="IOT1657" s="168"/>
      <c r="IOU1657" s="168"/>
      <c r="IOV1657" s="168"/>
      <c r="IOW1657" s="168"/>
      <c r="IOX1657" s="168"/>
      <c r="IOY1657" s="168"/>
      <c r="IOZ1657" s="168"/>
      <c r="IPA1657" s="168"/>
      <c r="IPB1657" s="168"/>
      <c r="IPC1657" s="168"/>
      <c r="IPD1657" s="168"/>
      <c r="IPE1657" s="168"/>
      <c r="IPF1657" s="168"/>
      <c r="IPG1657" s="168"/>
      <c r="IPH1657" s="168"/>
      <c r="IPI1657" s="168"/>
      <c r="IPJ1657" s="168"/>
      <c r="IPK1657" s="168"/>
      <c r="IPL1657" s="168"/>
      <c r="IPM1657" s="168"/>
      <c r="IPN1657" s="168"/>
      <c r="IPO1657" s="168"/>
      <c r="IPP1657" s="168"/>
      <c r="IPQ1657" s="168"/>
      <c r="IPR1657" s="168"/>
      <c r="IPS1657" s="168"/>
      <c r="IPT1657" s="168"/>
      <c r="IPU1657" s="168"/>
      <c r="IPV1657" s="168"/>
      <c r="IPW1657" s="168"/>
      <c r="IPX1657" s="168"/>
      <c r="IPY1657" s="168"/>
      <c r="IPZ1657" s="168"/>
      <c r="IQA1657" s="168"/>
      <c r="IQB1657" s="168"/>
      <c r="IQC1657" s="168"/>
      <c r="IQD1657" s="168"/>
      <c r="IQE1657" s="168"/>
      <c r="IQF1657" s="168"/>
      <c r="IQG1657" s="168"/>
      <c r="IQH1657" s="168"/>
      <c r="IQI1657" s="168"/>
      <c r="IQJ1657" s="168"/>
      <c r="IQK1657" s="168"/>
      <c r="IQL1657" s="168"/>
      <c r="IQM1657" s="168"/>
      <c r="IQN1657" s="168"/>
      <c r="IQO1657" s="168"/>
      <c r="IQP1657" s="168"/>
      <c r="IQQ1657" s="168"/>
      <c r="IQR1657" s="168"/>
      <c r="IQS1657" s="168"/>
      <c r="IQT1657" s="168"/>
      <c r="IQU1657" s="168"/>
      <c r="IQV1657" s="168"/>
      <c r="IQW1657" s="168"/>
      <c r="IQX1657" s="168"/>
      <c r="IQY1657" s="168"/>
      <c r="IQZ1657" s="168"/>
      <c r="IRA1657" s="168"/>
      <c r="IRB1657" s="168"/>
      <c r="IRC1657" s="168"/>
      <c r="IRD1657" s="168"/>
      <c r="IRE1657" s="168"/>
      <c r="IRF1657" s="168"/>
      <c r="IRG1657" s="168"/>
      <c r="IRH1657" s="168"/>
      <c r="IRI1657" s="168"/>
      <c r="IRJ1657" s="168"/>
      <c r="IRK1657" s="168"/>
      <c r="IRL1657" s="168"/>
      <c r="IRM1657" s="168"/>
      <c r="IRN1657" s="168"/>
      <c r="IRO1657" s="168"/>
      <c r="IRP1657" s="168"/>
      <c r="IRQ1657" s="168"/>
      <c r="IRR1657" s="168"/>
      <c r="IRS1657" s="168"/>
      <c r="IRT1657" s="168"/>
      <c r="IRU1657" s="168"/>
      <c r="IRV1657" s="168"/>
      <c r="IRW1657" s="168"/>
      <c r="IRX1657" s="168"/>
      <c r="IRY1657" s="168"/>
      <c r="IRZ1657" s="168"/>
      <c r="ISA1657" s="168"/>
      <c r="ISB1657" s="168"/>
      <c r="ISC1657" s="168"/>
      <c r="ISD1657" s="168"/>
      <c r="ISE1657" s="168"/>
      <c r="ISF1657" s="168"/>
      <c r="ISG1657" s="168"/>
      <c r="ISH1657" s="168"/>
      <c r="ISI1657" s="168"/>
      <c r="ISJ1657" s="168"/>
      <c r="ISK1657" s="168"/>
      <c r="ISL1657" s="168"/>
      <c r="ISM1657" s="168"/>
      <c r="ISN1657" s="168"/>
      <c r="ISO1657" s="168"/>
      <c r="ISP1657" s="168"/>
      <c r="ISQ1657" s="168"/>
      <c r="ISR1657" s="168"/>
      <c r="ISS1657" s="168"/>
      <c r="IST1657" s="168"/>
      <c r="ISU1657" s="168"/>
      <c r="ISV1657" s="168"/>
      <c r="ISW1657" s="168"/>
      <c r="ISX1657" s="168"/>
      <c r="ISY1657" s="168"/>
      <c r="ISZ1657" s="168"/>
      <c r="ITA1657" s="168"/>
      <c r="ITB1657" s="168"/>
      <c r="ITC1657" s="168"/>
      <c r="ITD1657" s="168"/>
      <c r="ITE1657" s="168"/>
      <c r="ITF1657" s="168"/>
      <c r="ITG1657" s="168"/>
      <c r="ITH1657" s="168"/>
      <c r="ITI1657" s="168"/>
      <c r="ITJ1657" s="168"/>
      <c r="ITK1657" s="168"/>
      <c r="ITL1657" s="168"/>
      <c r="ITM1657" s="168"/>
      <c r="ITN1657" s="168"/>
      <c r="ITO1657" s="168"/>
      <c r="ITP1657" s="168"/>
      <c r="ITQ1657" s="168"/>
      <c r="ITR1657" s="168"/>
      <c r="ITS1657" s="168"/>
      <c r="ITT1657" s="168"/>
      <c r="ITU1657" s="168"/>
      <c r="ITV1657" s="168"/>
      <c r="ITW1657" s="168"/>
      <c r="ITX1657" s="168"/>
      <c r="ITY1657" s="168"/>
      <c r="ITZ1657" s="168"/>
      <c r="IUA1657" s="168"/>
      <c r="IUB1657" s="168"/>
      <c r="IUC1657" s="168"/>
      <c r="IUD1657" s="168"/>
      <c r="IUE1657" s="168"/>
      <c r="IUF1657" s="168"/>
      <c r="IUG1657" s="168"/>
      <c r="IUH1657" s="168"/>
      <c r="IUI1657" s="168"/>
      <c r="IUJ1657" s="168"/>
      <c r="IUK1657" s="168"/>
      <c r="IUL1657" s="168"/>
      <c r="IUM1657" s="168"/>
      <c r="IUN1657" s="168"/>
      <c r="IUO1657" s="168"/>
      <c r="IUP1657" s="168"/>
      <c r="IUQ1657" s="168"/>
      <c r="IUR1657" s="168"/>
      <c r="IUS1657" s="168"/>
      <c r="IUT1657" s="168"/>
      <c r="IUU1657" s="168"/>
      <c r="IUV1657" s="168"/>
      <c r="IUW1657" s="168"/>
      <c r="IUX1657" s="168"/>
      <c r="IUY1657" s="168"/>
      <c r="IUZ1657" s="168"/>
      <c r="IVA1657" s="168"/>
      <c r="IVB1657" s="168"/>
      <c r="IVC1657" s="168"/>
      <c r="IVD1657" s="168"/>
      <c r="IVE1657" s="168"/>
      <c r="IVF1657" s="168"/>
      <c r="IVG1657" s="168"/>
      <c r="IVH1657" s="168"/>
      <c r="IVI1657" s="168"/>
      <c r="IVJ1657" s="168"/>
      <c r="IVK1657" s="168"/>
      <c r="IVL1657" s="168"/>
      <c r="IVM1657" s="168"/>
      <c r="IVN1657" s="168"/>
      <c r="IVO1657" s="168"/>
      <c r="IVP1657" s="168"/>
      <c r="IVQ1657" s="168"/>
      <c r="IVR1657" s="168"/>
      <c r="IVS1657" s="168"/>
      <c r="IVT1657" s="168"/>
      <c r="IVU1657" s="168"/>
      <c r="IVV1657" s="168"/>
      <c r="IVW1657" s="168"/>
      <c r="IVX1657" s="168"/>
      <c r="IVY1657" s="168"/>
      <c r="IVZ1657" s="168"/>
      <c r="IWA1657" s="168"/>
      <c r="IWB1657" s="168"/>
      <c r="IWC1657" s="168"/>
      <c r="IWD1657" s="168"/>
      <c r="IWE1657" s="168"/>
      <c r="IWF1657" s="168"/>
      <c r="IWG1657" s="168"/>
      <c r="IWH1657" s="168"/>
      <c r="IWI1657" s="168"/>
      <c r="IWJ1657" s="168"/>
      <c r="IWK1657" s="168"/>
      <c r="IWL1657" s="168"/>
      <c r="IWM1657" s="168"/>
      <c r="IWN1657" s="168"/>
      <c r="IWO1657" s="168"/>
      <c r="IWP1657" s="168"/>
      <c r="IWQ1657" s="168"/>
      <c r="IWR1657" s="168"/>
      <c r="IWS1657" s="168"/>
      <c r="IWT1657" s="168"/>
      <c r="IWU1657" s="168"/>
      <c r="IWV1657" s="168"/>
      <c r="IWW1657" s="168"/>
      <c r="IWX1657" s="168"/>
      <c r="IWY1657" s="168"/>
      <c r="IWZ1657" s="168"/>
      <c r="IXA1657" s="168"/>
      <c r="IXB1657" s="168"/>
      <c r="IXC1657" s="168"/>
      <c r="IXD1657" s="168"/>
      <c r="IXE1657" s="168"/>
      <c r="IXF1657" s="168"/>
      <c r="IXG1657" s="168"/>
      <c r="IXH1657" s="168"/>
      <c r="IXI1657" s="168"/>
      <c r="IXJ1657" s="168"/>
      <c r="IXK1657" s="168"/>
      <c r="IXL1657" s="168"/>
      <c r="IXM1657" s="168"/>
      <c r="IXN1657" s="168"/>
      <c r="IXO1657" s="168"/>
      <c r="IXP1657" s="168"/>
      <c r="IXQ1657" s="168"/>
      <c r="IXR1657" s="168"/>
      <c r="IXS1657" s="168"/>
      <c r="IXT1657" s="168"/>
      <c r="IXU1657" s="168"/>
      <c r="IXV1657" s="168"/>
      <c r="IXW1657" s="168"/>
      <c r="IXX1657" s="168"/>
      <c r="IXY1657" s="168"/>
      <c r="IXZ1657" s="168"/>
      <c r="IYA1657" s="168"/>
      <c r="IYB1657" s="168"/>
      <c r="IYC1657" s="168"/>
      <c r="IYD1657" s="168"/>
      <c r="IYE1657" s="168"/>
      <c r="IYF1657" s="168"/>
      <c r="IYG1657" s="168"/>
      <c r="IYH1657" s="168"/>
      <c r="IYI1657" s="168"/>
      <c r="IYJ1657" s="168"/>
      <c r="IYK1657" s="168"/>
      <c r="IYL1657" s="168"/>
      <c r="IYM1657" s="168"/>
      <c r="IYN1657" s="168"/>
      <c r="IYO1657" s="168"/>
      <c r="IYP1657" s="168"/>
      <c r="IYQ1657" s="168"/>
      <c r="IYR1657" s="168"/>
      <c r="IYS1657" s="168"/>
      <c r="IYT1657" s="168"/>
      <c r="IYU1657" s="168"/>
      <c r="IYV1657" s="168"/>
      <c r="IYW1657" s="168"/>
      <c r="IYX1657" s="168"/>
      <c r="IYY1657" s="168"/>
      <c r="IYZ1657" s="168"/>
      <c r="IZA1657" s="168"/>
      <c r="IZB1657" s="168"/>
      <c r="IZC1657" s="168"/>
      <c r="IZD1657" s="168"/>
      <c r="IZE1657" s="168"/>
      <c r="IZF1657" s="168"/>
      <c r="IZG1657" s="168"/>
      <c r="IZH1657" s="168"/>
      <c r="IZI1657" s="168"/>
      <c r="IZJ1657" s="168"/>
      <c r="IZK1657" s="168"/>
      <c r="IZL1657" s="168"/>
      <c r="IZM1657" s="168"/>
      <c r="IZN1657" s="168"/>
      <c r="IZO1657" s="168"/>
      <c r="IZP1657" s="168"/>
      <c r="IZQ1657" s="168"/>
      <c r="IZR1657" s="168"/>
      <c r="IZS1657" s="168"/>
      <c r="IZT1657" s="168"/>
      <c r="IZU1657" s="168"/>
      <c r="IZV1657" s="168"/>
      <c r="IZW1657" s="168"/>
      <c r="IZX1657" s="168"/>
      <c r="IZY1657" s="168"/>
      <c r="IZZ1657" s="168"/>
      <c r="JAA1657" s="168"/>
      <c r="JAB1657" s="168"/>
      <c r="JAC1657" s="168"/>
      <c r="JAD1657" s="168"/>
      <c r="JAE1657" s="168"/>
      <c r="JAF1657" s="168"/>
      <c r="JAG1657" s="168"/>
      <c r="JAH1657" s="168"/>
      <c r="JAI1657" s="168"/>
      <c r="JAJ1657" s="168"/>
      <c r="JAK1657" s="168"/>
      <c r="JAL1657" s="168"/>
      <c r="JAM1657" s="168"/>
      <c r="JAN1657" s="168"/>
      <c r="JAO1657" s="168"/>
      <c r="JAP1657" s="168"/>
      <c r="JAQ1657" s="168"/>
      <c r="JAR1657" s="168"/>
      <c r="JAS1657" s="168"/>
      <c r="JAT1657" s="168"/>
      <c r="JAU1657" s="168"/>
      <c r="JAV1657" s="168"/>
      <c r="JAW1657" s="168"/>
      <c r="JAX1657" s="168"/>
      <c r="JAY1657" s="168"/>
      <c r="JAZ1657" s="168"/>
      <c r="JBA1657" s="168"/>
      <c r="JBB1657" s="168"/>
      <c r="JBC1657" s="168"/>
      <c r="JBD1657" s="168"/>
      <c r="JBE1657" s="168"/>
      <c r="JBF1657" s="168"/>
      <c r="JBG1657" s="168"/>
      <c r="JBH1657" s="168"/>
      <c r="JBI1657" s="168"/>
      <c r="JBJ1657" s="168"/>
      <c r="JBK1657" s="168"/>
      <c r="JBL1657" s="168"/>
      <c r="JBM1657" s="168"/>
      <c r="JBN1657" s="168"/>
      <c r="JBO1657" s="168"/>
      <c r="JBP1657" s="168"/>
      <c r="JBQ1657" s="168"/>
      <c r="JBR1657" s="168"/>
      <c r="JBS1657" s="168"/>
      <c r="JBT1657" s="168"/>
      <c r="JBU1657" s="168"/>
      <c r="JBV1657" s="168"/>
      <c r="JBW1657" s="168"/>
      <c r="JBX1657" s="168"/>
      <c r="JBY1657" s="168"/>
      <c r="JBZ1657" s="168"/>
      <c r="JCA1657" s="168"/>
      <c r="JCB1657" s="168"/>
      <c r="JCC1657" s="168"/>
      <c r="JCD1657" s="168"/>
      <c r="JCE1657" s="168"/>
      <c r="JCF1657" s="168"/>
      <c r="JCG1657" s="168"/>
      <c r="JCH1657" s="168"/>
      <c r="JCI1657" s="168"/>
      <c r="JCJ1657" s="168"/>
      <c r="JCK1657" s="168"/>
      <c r="JCL1657" s="168"/>
      <c r="JCM1657" s="168"/>
      <c r="JCN1657" s="168"/>
      <c r="JCO1657" s="168"/>
      <c r="JCP1657" s="168"/>
      <c r="JCQ1657" s="168"/>
      <c r="JCR1657" s="168"/>
      <c r="JCS1657" s="168"/>
      <c r="JCT1657" s="168"/>
      <c r="JCU1657" s="168"/>
      <c r="JCV1657" s="168"/>
      <c r="JCW1657" s="168"/>
      <c r="JCX1657" s="168"/>
      <c r="JCY1657" s="168"/>
      <c r="JCZ1657" s="168"/>
      <c r="JDA1657" s="168"/>
      <c r="JDB1657" s="168"/>
      <c r="JDC1657" s="168"/>
      <c r="JDD1657" s="168"/>
      <c r="JDE1657" s="168"/>
      <c r="JDF1657" s="168"/>
      <c r="JDG1657" s="168"/>
      <c r="JDH1657" s="168"/>
      <c r="JDI1657" s="168"/>
      <c r="JDJ1657" s="168"/>
      <c r="JDK1657" s="168"/>
      <c r="JDL1657" s="168"/>
      <c r="JDM1657" s="168"/>
      <c r="JDN1657" s="168"/>
      <c r="JDO1657" s="168"/>
      <c r="JDP1657" s="168"/>
      <c r="JDQ1657" s="168"/>
      <c r="JDR1657" s="168"/>
      <c r="JDS1657" s="168"/>
      <c r="JDT1657" s="168"/>
      <c r="JDU1657" s="168"/>
      <c r="JDV1657" s="168"/>
      <c r="JDW1657" s="168"/>
      <c r="JDX1657" s="168"/>
      <c r="JDY1657" s="168"/>
      <c r="JDZ1657" s="168"/>
      <c r="JEA1657" s="168"/>
      <c r="JEB1657" s="168"/>
      <c r="JEC1657" s="168"/>
      <c r="JED1657" s="168"/>
      <c r="JEE1657" s="168"/>
      <c r="JEF1657" s="168"/>
      <c r="JEG1657" s="168"/>
      <c r="JEH1657" s="168"/>
      <c r="JEI1657" s="168"/>
      <c r="JEJ1657" s="168"/>
      <c r="JEK1657" s="168"/>
      <c r="JEL1657" s="168"/>
      <c r="JEM1657" s="168"/>
      <c r="JEN1657" s="168"/>
      <c r="JEO1657" s="168"/>
      <c r="JEP1657" s="168"/>
      <c r="JEQ1657" s="168"/>
      <c r="JER1657" s="168"/>
      <c r="JES1657" s="168"/>
      <c r="JET1657" s="168"/>
      <c r="JEU1657" s="168"/>
      <c r="JEV1657" s="168"/>
      <c r="JEW1657" s="168"/>
      <c r="JEX1657" s="168"/>
      <c r="JEY1657" s="168"/>
      <c r="JEZ1657" s="168"/>
      <c r="JFA1657" s="168"/>
      <c r="JFB1657" s="168"/>
      <c r="JFC1657" s="168"/>
      <c r="JFD1657" s="168"/>
      <c r="JFE1657" s="168"/>
      <c r="JFF1657" s="168"/>
      <c r="JFG1657" s="168"/>
      <c r="JFH1657" s="168"/>
      <c r="JFI1657" s="168"/>
      <c r="JFJ1657" s="168"/>
      <c r="JFK1657" s="168"/>
      <c r="JFL1657" s="168"/>
      <c r="JFM1657" s="168"/>
      <c r="JFN1657" s="168"/>
      <c r="JFO1657" s="168"/>
      <c r="JFP1657" s="168"/>
      <c r="JFQ1657" s="168"/>
      <c r="JFR1657" s="168"/>
      <c r="JFS1657" s="168"/>
      <c r="JFT1657" s="168"/>
      <c r="JFU1657" s="168"/>
      <c r="JFV1657" s="168"/>
      <c r="JFW1657" s="168"/>
      <c r="JFX1657" s="168"/>
      <c r="JFY1657" s="168"/>
      <c r="JFZ1657" s="168"/>
      <c r="JGA1657" s="168"/>
      <c r="JGB1657" s="168"/>
      <c r="JGC1657" s="168"/>
      <c r="JGD1657" s="168"/>
      <c r="JGE1657" s="168"/>
      <c r="JGF1657" s="168"/>
      <c r="JGG1657" s="168"/>
      <c r="JGH1657" s="168"/>
      <c r="JGI1657" s="168"/>
      <c r="JGJ1657" s="168"/>
      <c r="JGK1657" s="168"/>
      <c r="JGL1657" s="168"/>
      <c r="JGM1657" s="168"/>
      <c r="JGN1657" s="168"/>
      <c r="JGO1657" s="168"/>
      <c r="JGP1657" s="168"/>
      <c r="JGQ1657" s="168"/>
      <c r="JGR1657" s="168"/>
      <c r="JGS1657" s="168"/>
      <c r="JGT1657" s="168"/>
      <c r="JGU1657" s="168"/>
      <c r="JGV1657" s="168"/>
      <c r="JGW1657" s="168"/>
      <c r="JGX1657" s="168"/>
      <c r="JGY1657" s="168"/>
      <c r="JGZ1657" s="168"/>
      <c r="JHA1657" s="168"/>
      <c r="JHB1657" s="168"/>
      <c r="JHC1657" s="168"/>
      <c r="JHD1657" s="168"/>
      <c r="JHE1657" s="168"/>
      <c r="JHF1657" s="168"/>
      <c r="JHG1657" s="168"/>
      <c r="JHH1657" s="168"/>
      <c r="JHI1657" s="168"/>
      <c r="JHJ1657" s="168"/>
      <c r="JHK1657" s="168"/>
      <c r="JHL1657" s="168"/>
      <c r="JHM1657" s="168"/>
      <c r="JHN1657" s="168"/>
      <c r="JHO1657" s="168"/>
      <c r="JHP1657" s="168"/>
      <c r="JHQ1657" s="168"/>
      <c r="JHR1657" s="168"/>
      <c r="JHS1657" s="168"/>
      <c r="JHT1657" s="168"/>
      <c r="JHU1657" s="168"/>
      <c r="JHV1657" s="168"/>
      <c r="JHW1657" s="168"/>
      <c r="JHX1657" s="168"/>
      <c r="JHY1657" s="168"/>
      <c r="JHZ1657" s="168"/>
      <c r="JIA1657" s="168"/>
      <c r="JIB1657" s="168"/>
      <c r="JIC1657" s="168"/>
      <c r="JID1657" s="168"/>
      <c r="JIE1657" s="168"/>
      <c r="JIF1657" s="168"/>
      <c r="JIG1657" s="168"/>
      <c r="JIH1657" s="168"/>
      <c r="JII1657" s="168"/>
      <c r="JIJ1657" s="168"/>
      <c r="JIK1657" s="168"/>
      <c r="JIL1657" s="168"/>
      <c r="JIM1657" s="168"/>
      <c r="JIN1657" s="168"/>
      <c r="JIO1657" s="168"/>
      <c r="JIP1657" s="168"/>
      <c r="JIQ1657" s="168"/>
      <c r="JIR1657" s="168"/>
      <c r="JIS1657" s="168"/>
      <c r="JIT1657" s="168"/>
      <c r="JIU1657" s="168"/>
      <c r="JIV1657" s="168"/>
      <c r="JIW1657" s="168"/>
      <c r="JIX1657" s="168"/>
      <c r="JIY1657" s="168"/>
      <c r="JIZ1657" s="168"/>
      <c r="JJA1657" s="168"/>
      <c r="JJB1657" s="168"/>
      <c r="JJC1657" s="168"/>
      <c r="JJD1657" s="168"/>
      <c r="JJE1657" s="168"/>
      <c r="JJF1657" s="168"/>
      <c r="JJG1657" s="168"/>
      <c r="JJH1657" s="168"/>
      <c r="JJI1657" s="168"/>
      <c r="JJJ1657" s="168"/>
      <c r="JJK1657" s="168"/>
      <c r="JJL1657" s="168"/>
      <c r="JJM1657" s="168"/>
      <c r="JJN1657" s="168"/>
      <c r="JJO1657" s="168"/>
      <c r="JJP1657" s="168"/>
      <c r="JJQ1657" s="168"/>
      <c r="JJR1657" s="168"/>
      <c r="JJS1657" s="168"/>
      <c r="JJT1657" s="168"/>
      <c r="JJU1657" s="168"/>
      <c r="JJV1657" s="168"/>
      <c r="JJW1657" s="168"/>
      <c r="JJX1657" s="168"/>
      <c r="JJY1657" s="168"/>
      <c r="JJZ1657" s="168"/>
      <c r="JKA1657" s="168"/>
      <c r="JKB1657" s="168"/>
      <c r="JKC1657" s="168"/>
      <c r="JKD1657" s="168"/>
      <c r="JKE1657" s="168"/>
      <c r="JKF1657" s="168"/>
      <c r="JKG1657" s="168"/>
      <c r="JKH1657" s="168"/>
      <c r="JKI1657" s="168"/>
      <c r="JKJ1657" s="168"/>
      <c r="JKK1657" s="168"/>
      <c r="JKL1657" s="168"/>
      <c r="JKM1657" s="168"/>
      <c r="JKN1657" s="168"/>
      <c r="JKO1657" s="168"/>
      <c r="JKP1657" s="168"/>
      <c r="JKQ1657" s="168"/>
      <c r="JKR1657" s="168"/>
      <c r="JKS1657" s="168"/>
      <c r="JKT1657" s="168"/>
      <c r="JKU1657" s="168"/>
      <c r="JKV1657" s="168"/>
      <c r="JKW1657" s="168"/>
      <c r="JKX1657" s="168"/>
      <c r="JKY1657" s="168"/>
      <c r="JKZ1657" s="168"/>
      <c r="JLA1657" s="168"/>
      <c r="JLB1657" s="168"/>
      <c r="JLC1657" s="168"/>
      <c r="JLD1657" s="168"/>
      <c r="JLE1657" s="168"/>
      <c r="JLF1657" s="168"/>
      <c r="JLG1657" s="168"/>
      <c r="JLH1657" s="168"/>
      <c r="JLI1657" s="168"/>
      <c r="JLJ1657" s="168"/>
      <c r="JLK1657" s="168"/>
      <c r="JLL1657" s="168"/>
      <c r="JLM1657" s="168"/>
      <c r="JLN1657" s="168"/>
      <c r="JLO1657" s="168"/>
      <c r="JLP1657" s="168"/>
      <c r="JLQ1657" s="168"/>
      <c r="JLR1657" s="168"/>
      <c r="JLS1657" s="168"/>
      <c r="JLT1657" s="168"/>
      <c r="JLU1657" s="168"/>
      <c r="JLV1657" s="168"/>
      <c r="JLW1657" s="168"/>
      <c r="JLX1657" s="168"/>
      <c r="JLY1657" s="168"/>
      <c r="JLZ1657" s="168"/>
      <c r="JMA1657" s="168"/>
      <c r="JMB1657" s="168"/>
      <c r="JMC1657" s="168"/>
      <c r="JMD1657" s="168"/>
      <c r="JME1657" s="168"/>
      <c r="JMF1657" s="168"/>
      <c r="JMG1657" s="168"/>
      <c r="JMH1657" s="168"/>
      <c r="JMI1657" s="168"/>
      <c r="JMJ1657" s="168"/>
      <c r="JMK1657" s="168"/>
      <c r="JML1657" s="168"/>
      <c r="JMM1657" s="168"/>
      <c r="JMN1657" s="168"/>
      <c r="JMO1657" s="168"/>
      <c r="JMP1657" s="168"/>
      <c r="JMQ1657" s="168"/>
      <c r="JMR1657" s="168"/>
      <c r="JMS1657" s="168"/>
      <c r="JMT1657" s="168"/>
      <c r="JMU1657" s="168"/>
      <c r="JMV1657" s="168"/>
      <c r="JMW1657" s="168"/>
      <c r="JMX1657" s="168"/>
      <c r="JMY1657" s="168"/>
      <c r="JMZ1657" s="168"/>
      <c r="JNA1657" s="168"/>
      <c r="JNB1657" s="168"/>
      <c r="JNC1657" s="168"/>
      <c r="JND1657" s="168"/>
      <c r="JNE1657" s="168"/>
      <c r="JNF1657" s="168"/>
      <c r="JNG1657" s="168"/>
      <c r="JNH1657" s="168"/>
      <c r="JNI1657" s="168"/>
      <c r="JNJ1657" s="168"/>
      <c r="JNK1657" s="168"/>
      <c r="JNL1657" s="168"/>
      <c r="JNM1657" s="168"/>
      <c r="JNN1657" s="168"/>
      <c r="JNO1657" s="168"/>
      <c r="JNP1657" s="168"/>
      <c r="JNQ1657" s="168"/>
      <c r="JNR1657" s="168"/>
      <c r="JNS1657" s="168"/>
      <c r="JNT1657" s="168"/>
      <c r="JNU1657" s="168"/>
      <c r="JNV1657" s="168"/>
      <c r="JNW1657" s="168"/>
      <c r="JNX1657" s="168"/>
      <c r="JNY1657" s="168"/>
      <c r="JNZ1657" s="168"/>
      <c r="JOA1657" s="168"/>
      <c r="JOB1657" s="168"/>
      <c r="JOC1657" s="168"/>
      <c r="JOD1657" s="168"/>
      <c r="JOE1657" s="168"/>
      <c r="JOF1657" s="168"/>
      <c r="JOG1657" s="168"/>
      <c r="JOH1657" s="168"/>
      <c r="JOI1657" s="168"/>
      <c r="JOJ1657" s="168"/>
      <c r="JOK1657" s="168"/>
      <c r="JOL1657" s="168"/>
      <c r="JOM1657" s="168"/>
      <c r="JON1657" s="168"/>
      <c r="JOO1657" s="168"/>
      <c r="JOP1657" s="168"/>
      <c r="JOQ1657" s="168"/>
      <c r="JOR1657" s="168"/>
      <c r="JOS1657" s="168"/>
      <c r="JOT1657" s="168"/>
      <c r="JOU1657" s="168"/>
      <c r="JOV1657" s="168"/>
      <c r="JOW1657" s="168"/>
      <c r="JOX1657" s="168"/>
      <c r="JOY1657" s="168"/>
      <c r="JOZ1657" s="168"/>
      <c r="JPA1657" s="168"/>
      <c r="JPB1657" s="168"/>
      <c r="JPC1657" s="168"/>
      <c r="JPD1657" s="168"/>
      <c r="JPE1657" s="168"/>
      <c r="JPF1657" s="168"/>
      <c r="JPG1657" s="168"/>
      <c r="JPH1657" s="168"/>
      <c r="JPI1657" s="168"/>
      <c r="JPJ1657" s="168"/>
      <c r="JPK1657" s="168"/>
      <c r="JPL1657" s="168"/>
      <c r="JPM1657" s="168"/>
      <c r="JPN1657" s="168"/>
      <c r="JPO1657" s="168"/>
      <c r="JPP1657" s="168"/>
      <c r="JPQ1657" s="168"/>
      <c r="JPR1657" s="168"/>
      <c r="JPS1657" s="168"/>
      <c r="JPT1657" s="168"/>
      <c r="JPU1657" s="168"/>
      <c r="JPV1657" s="168"/>
      <c r="JPW1657" s="168"/>
      <c r="JPX1657" s="168"/>
      <c r="JPY1657" s="168"/>
      <c r="JPZ1657" s="168"/>
      <c r="JQA1657" s="168"/>
      <c r="JQB1657" s="168"/>
      <c r="JQC1657" s="168"/>
      <c r="JQD1657" s="168"/>
      <c r="JQE1657" s="168"/>
      <c r="JQF1657" s="168"/>
      <c r="JQG1657" s="168"/>
      <c r="JQH1657" s="168"/>
      <c r="JQI1657" s="168"/>
      <c r="JQJ1657" s="168"/>
      <c r="JQK1657" s="168"/>
      <c r="JQL1657" s="168"/>
      <c r="JQM1657" s="168"/>
      <c r="JQN1657" s="168"/>
      <c r="JQO1657" s="168"/>
      <c r="JQP1657" s="168"/>
      <c r="JQQ1657" s="168"/>
      <c r="JQR1657" s="168"/>
      <c r="JQS1657" s="168"/>
      <c r="JQT1657" s="168"/>
      <c r="JQU1657" s="168"/>
      <c r="JQV1657" s="168"/>
      <c r="JQW1657" s="168"/>
      <c r="JQX1657" s="168"/>
      <c r="JQY1657" s="168"/>
      <c r="JQZ1657" s="168"/>
      <c r="JRA1657" s="168"/>
      <c r="JRB1657" s="168"/>
      <c r="JRC1657" s="168"/>
      <c r="JRD1657" s="168"/>
      <c r="JRE1657" s="168"/>
      <c r="JRF1657" s="168"/>
      <c r="JRG1657" s="168"/>
      <c r="JRH1657" s="168"/>
      <c r="JRI1657" s="168"/>
      <c r="JRJ1657" s="168"/>
      <c r="JRK1657" s="168"/>
      <c r="JRL1657" s="168"/>
      <c r="JRM1657" s="168"/>
      <c r="JRN1657" s="168"/>
      <c r="JRO1657" s="168"/>
      <c r="JRP1657" s="168"/>
      <c r="JRQ1657" s="168"/>
      <c r="JRR1657" s="168"/>
      <c r="JRS1657" s="168"/>
      <c r="JRT1657" s="168"/>
      <c r="JRU1657" s="168"/>
      <c r="JRV1657" s="168"/>
      <c r="JRW1657" s="168"/>
      <c r="JRX1657" s="168"/>
      <c r="JRY1657" s="168"/>
      <c r="JRZ1657" s="168"/>
      <c r="JSA1657" s="168"/>
      <c r="JSB1657" s="168"/>
      <c r="JSC1657" s="168"/>
      <c r="JSD1657" s="168"/>
      <c r="JSE1657" s="168"/>
      <c r="JSF1657" s="168"/>
      <c r="JSG1657" s="168"/>
      <c r="JSH1657" s="168"/>
      <c r="JSI1657" s="168"/>
      <c r="JSJ1657" s="168"/>
      <c r="JSK1657" s="168"/>
      <c r="JSL1657" s="168"/>
      <c r="JSM1657" s="168"/>
      <c r="JSN1657" s="168"/>
      <c r="JSO1657" s="168"/>
      <c r="JSP1657" s="168"/>
      <c r="JSQ1657" s="168"/>
      <c r="JSR1657" s="168"/>
      <c r="JSS1657" s="168"/>
      <c r="JST1657" s="168"/>
      <c r="JSU1657" s="168"/>
      <c r="JSV1657" s="168"/>
      <c r="JSW1657" s="168"/>
      <c r="JSX1657" s="168"/>
      <c r="JSY1657" s="168"/>
      <c r="JSZ1657" s="168"/>
      <c r="JTA1657" s="168"/>
      <c r="JTB1657" s="168"/>
      <c r="JTC1657" s="168"/>
      <c r="JTD1657" s="168"/>
      <c r="JTE1657" s="168"/>
      <c r="JTF1657" s="168"/>
      <c r="JTG1657" s="168"/>
      <c r="JTH1657" s="168"/>
      <c r="JTI1657" s="168"/>
      <c r="JTJ1657" s="168"/>
      <c r="JTK1657" s="168"/>
      <c r="JTL1657" s="168"/>
      <c r="JTM1657" s="168"/>
      <c r="JTN1657" s="168"/>
      <c r="JTO1657" s="168"/>
      <c r="JTP1657" s="168"/>
      <c r="JTQ1657" s="168"/>
      <c r="JTR1657" s="168"/>
      <c r="JTS1657" s="168"/>
      <c r="JTT1657" s="168"/>
      <c r="JTU1657" s="168"/>
      <c r="JTV1657" s="168"/>
      <c r="JTW1657" s="168"/>
      <c r="JTX1657" s="168"/>
      <c r="JTY1657" s="168"/>
      <c r="JTZ1657" s="168"/>
      <c r="JUA1657" s="168"/>
      <c r="JUB1657" s="168"/>
      <c r="JUC1657" s="168"/>
      <c r="JUD1657" s="168"/>
      <c r="JUE1657" s="168"/>
      <c r="JUF1657" s="168"/>
      <c r="JUG1657" s="168"/>
      <c r="JUH1657" s="168"/>
      <c r="JUI1657" s="168"/>
      <c r="JUJ1657" s="168"/>
      <c r="JUK1657" s="168"/>
      <c r="JUL1657" s="168"/>
      <c r="JUM1657" s="168"/>
      <c r="JUN1657" s="168"/>
      <c r="JUO1657" s="168"/>
      <c r="JUP1657" s="168"/>
      <c r="JUQ1657" s="168"/>
      <c r="JUR1657" s="168"/>
      <c r="JUS1657" s="168"/>
      <c r="JUT1657" s="168"/>
      <c r="JUU1657" s="168"/>
      <c r="JUV1657" s="168"/>
      <c r="JUW1657" s="168"/>
      <c r="JUX1657" s="168"/>
      <c r="JUY1657" s="168"/>
      <c r="JUZ1657" s="168"/>
      <c r="JVA1657" s="168"/>
      <c r="JVB1657" s="168"/>
      <c r="JVC1657" s="168"/>
      <c r="JVD1657" s="168"/>
      <c r="JVE1657" s="168"/>
      <c r="JVF1657" s="168"/>
      <c r="JVG1657" s="168"/>
      <c r="JVH1657" s="168"/>
      <c r="JVI1657" s="168"/>
      <c r="JVJ1657" s="168"/>
      <c r="JVK1657" s="168"/>
      <c r="JVL1657" s="168"/>
      <c r="JVM1657" s="168"/>
      <c r="JVN1657" s="168"/>
      <c r="JVO1657" s="168"/>
      <c r="JVP1657" s="168"/>
      <c r="JVQ1657" s="168"/>
      <c r="JVR1657" s="168"/>
      <c r="JVS1657" s="168"/>
      <c r="JVT1657" s="168"/>
      <c r="JVU1657" s="168"/>
      <c r="JVV1657" s="168"/>
      <c r="JVW1657" s="168"/>
      <c r="JVX1657" s="168"/>
      <c r="JVY1657" s="168"/>
      <c r="JVZ1657" s="168"/>
      <c r="JWA1657" s="168"/>
      <c r="JWB1657" s="168"/>
      <c r="JWC1657" s="168"/>
      <c r="JWD1657" s="168"/>
      <c r="JWE1657" s="168"/>
      <c r="JWF1657" s="168"/>
      <c r="JWG1657" s="168"/>
      <c r="JWH1657" s="168"/>
      <c r="JWI1657" s="168"/>
      <c r="JWJ1657" s="168"/>
      <c r="JWK1657" s="168"/>
      <c r="JWL1657" s="168"/>
      <c r="JWM1657" s="168"/>
      <c r="JWN1657" s="168"/>
      <c r="JWO1657" s="168"/>
      <c r="JWP1657" s="168"/>
      <c r="JWQ1657" s="168"/>
      <c r="JWR1657" s="168"/>
      <c r="JWS1657" s="168"/>
      <c r="JWT1657" s="168"/>
      <c r="JWU1657" s="168"/>
      <c r="JWV1657" s="168"/>
      <c r="JWW1657" s="168"/>
      <c r="JWX1657" s="168"/>
      <c r="JWY1657" s="168"/>
      <c r="JWZ1657" s="168"/>
      <c r="JXA1657" s="168"/>
      <c r="JXB1657" s="168"/>
      <c r="JXC1657" s="168"/>
      <c r="JXD1657" s="168"/>
      <c r="JXE1657" s="168"/>
      <c r="JXF1657" s="168"/>
      <c r="JXG1657" s="168"/>
      <c r="JXH1657" s="168"/>
      <c r="JXI1657" s="168"/>
      <c r="JXJ1657" s="168"/>
      <c r="JXK1657" s="168"/>
      <c r="JXL1657" s="168"/>
      <c r="JXM1657" s="168"/>
      <c r="JXN1657" s="168"/>
      <c r="JXO1657" s="168"/>
      <c r="JXP1657" s="168"/>
      <c r="JXQ1657" s="168"/>
      <c r="JXR1657" s="168"/>
      <c r="JXS1657" s="168"/>
      <c r="JXT1657" s="168"/>
      <c r="JXU1657" s="168"/>
      <c r="JXV1657" s="168"/>
      <c r="JXW1657" s="168"/>
      <c r="JXX1657" s="168"/>
      <c r="JXY1657" s="168"/>
      <c r="JXZ1657" s="168"/>
      <c r="JYA1657" s="168"/>
      <c r="JYB1657" s="168"/>
      <c r="JYC1657" s="168"/>
      <c r="JYD1657" s="168"/>
      <c r="JYE1657" s="168"/>
      <c r="JYF1657" s="168"/>
      <c r="JYG1657" s="168"/>
      <c r="JYH1657" s="168"/>
      <c r="JYI1657" s="168"/>
      <c r="JYJ1657" s="168"/>
      <c r="JYK1657" s="168"/>
      <c r="JYL1657" s="168"/>
      <c r="JYM1657" s="168"/>
      <c r="JYN1657" s="168"/>
      <c r="JYO1657" s="168"/>
      <c r="JYP1657" s="168"/>
      <c r="JYQ1657" s="168"/>
      <c r="JYR1657" s="168"/>
      <c r="JYS1657" s="168"/>
      <c r="JYT1657" s="168"/>
      <c r="JYU1657" s="168"/>
      <c r="JYV1657" s="168"/>
      <c r="JYW1657" s="168"/>
      <c r="JYX1657" s="168"/>
      <c r="JYY1657" s="168"/>
      <c r="JYZ1657" s="168"/>
      <c r="JZA1657" s="168"/>
      <c r="JZB1657" s="168"/>
      <c r="JZC1657" s="168"/>
      <c r="JZD1657" s="168"/>
      <c r="JZE1657" s="168"/>
      <c r="JZF1657" s="168"/>
      <c r="JZG1657" s="168"/>
      <c r="JZH1657" s="168"/>
      <c r="JZI1657" s="168"/>
      <c r="JZJ1657" s="168"/>
      <c r="JZK1657" s="168"/>
      <c r="JZL1657" s="168"/>
      <c r="JZM1657" s="168"/>
      <c r="JZN1657" s="168"/>
      <c r="JZO1657" s="168"/>
      <c r="JZP1657" s="168"/>
      <c r="JZQ1657" s="168"/>
      <c r="JZR1657" s="168"/>
      <c r="JZS1657" s="168"/>
      <c r="JZT1657" s="168"/>
      <c r="JZU1657" s="168"/>
      <c r="JZV1657" s="168"/>
      <c r="JZW1657" s="168"/>
      <c r="JZX1657" s="168"/>
      <c r="JZY1657" s="168"/>
      <c r="JZZ1657" s="168"/>
      <c r="KAA1657" s="168"/>
      <c r="KAB1657" s="168"/>
      <c r="KAC1657" s="168"/>
      <c r="KAD1657" s="168"/>
      <c r="KAE1657" s="168"/>
      <c r="KAF1657" s="168"/>
      <c r="KAG1657" s="168"/>
      <c r="KAH1657" s="168"/>
      <c r="KAI1657" s="168"/>
      <c r="KAJ1657" s="168"/>
      <c r="KAK1657" s="168"/>
      <c r="KAL1657" s="168"/>
      <c r="KAM1657" s="168"/>
      <c r="KAN1657" s="168"/>
      <c r="KAO1657" s="168"/>
      <c r="KAP1657" s="168"/>
      <c r="KAQ1657" s="168"/>
      <c r="KAR1657" s="168"/>
      <c r="KAS1657" s="168"/>
      <c r="KAT1657" s="168"/>
      <c r="KAU1657" s="168"/>
      <c r="KAV1657" s="168"/>
      <c r="KAW1657" s="168"/>
      <c r="KAX1657" s="168"/>
      <c r="KAY1657" s="168"/>
      <c r="KAZ1657" s="168"/>
      <c r="KBA1657" s="168"/>
      <c r="KBB1657" s="168"/>
      <c r="KBC1657" s="168"/>
      <c r="KBD1657" s="168"/>
      <c r="KBE1657" s="168"/>
      <c r="KBF1657" s="168"/>
      <c r="KBG1657" s="168"/>
      <c r="KBH1657" s="168"/>
      <c r="KBI1657" s="168"/>
      <c r="KBJ1657" s="168"/>
      <c r="KBK1657" s="168"/>
      <c r="KBL1657" s="168"/>
      <c r="KBM1657" s="168"/>
      <c r="KBN1657" s="168"/>
      <c r="KBO1657" s="168"/>
      <c r="KBP1657" s="168"/>
      <c r="KBQ1657" s="168"/>
      <c r="KBR1657" s="168"/>
      <c r="KBS1657" s="168"/>
      <c r="KBT1657" s="168"/>
      <c r="KBU1657" s="168"/>
      <c r="KBV1657" s="168"/>
      <c r="KBW1657" s="168"/>
      <c r="KBX1657" s="168"/>
      <c r="KBY1657" s="168"/>
      <c r="KBZ1657" s="168"/>
      <c r="KCA1657" s="168"/>
      <c r="KCB1657" s="168"/>
      <c r="KCC1657" s="168"/>
      <c r="KCD1657" s="168"/>
      <c r="KCE1657" s="168"/>
      <c r="KCF1657" s="168"/>
      <c r="KCG1657" s="168"/>
      <c r="KCH1657" s="168"/>
      <c r="KCI1657" s="168"/>
      <c r="KCJ1657" s="168"/>
      <c r="KCK1657" s="168"/>
      <c r="KCL1657" s="168"/>
      <c r="KCM1657" s="168"/>
      <c r="KCN1657" s="168"/>
      <c r="KCO1657" s="168"/>
      <c r="KCP1657" s="168"/>
      <c r="KCQ1657" s="168"/>
      <c r="KCR1657" s="168"/>
      <c r="KCS1657" s="168"/>
      <c r="KCT1657" s="168"/>
      <c r="KCU1657" s="168"/>
      <c r="KCV1657" s="168"/>
      <c r="KCW1657" s="168"/>
      <c r="KCX1657" s="168"/>
      <c r="KCY1657" s="168"/>
      <c r="KCZ1657" s="168"/>
      <c r="KDA1657" s="168"/>
      <c r="KDB1657" s="168"/>
      <c r="KDC1657" s="168"/>
      <c r="KDD1657" s="168"/>
      <c r="KDE1657" s="168"/>
      <c r="KDF1657" s="168"/>
      <c r="KDG1657" s="168"/>
      <c r="KDH1657" s="168"/>
      <c r="KDI1657" s="168"/>
      <c r="KDJ1657" s="168"/>
      <c r="KDK1657" s="168"/>
      <c r="KDL1657" s="168"/>
      <c r="KDM1657" s="168"/>
      <c r="KDN1657" s="168"/>
      <c r="KDO1657" s="168"/>
      <c r="KDP1657" s="168"/>
      <c r="KDQ1657" s="168"/>
      <c r="KDR1657" s="168"/>
      <c r="KDS1657" s="168"/>
      <c r="KDT1657" s="168"/>
      <c r="KDU1657" s="168"/>
      <c r="KDV1657" s="168"/>
      <c r="KDW1657" s="168"/>
      <c r="KDX1657" s="168"/>
      <c r="KDY1657" s="168"/>
      <c r="KDZ1657" s="168"/>
      <c r="KEA1657" s="168"/>
      <c r="KEB1657" s="168"/>
      <c r="KEC1657" s="168"/>
      <c r="KED1657" s="168"/>
      <c r="KEE1657" s="168"/>
      <c r="KEF1657" s="168"/>
      <c r="KEG1657" s="168"/>
      <c r="KEH1657" s="168"/>
      <c r="KEI1657" s="168"/>
      <c r="KEJ1657" s="168"/>
      <c r="KEK1657" s="168"/>
      <c r="KEL1657" s="168"/>
      <c r="KEM1657" s="168"/>
      <c r="KEN1657" s="168"/>
      <c r="KEO1657" s="168"/>
      <c r="KEP1657" s="168"/>
      <c r="KEQ1657" s="168"/>
      <c r="KER1657" s="168"/>
      <c r="KES1657" s="168"/>
      <c r="KET1657" s="168"/>
      <c r="KEU1657" s="168"/>
      <c r="KEV1657" s="168"/>
      <c r="KEW1657" s="168"/>
      <c r="KEX1657" s="168"/>
      <c r="KEY1657" s="168"/>
      <c r="KEZ1657" s="168"/>
      <c r="KFA1657" s="168"/>
      <c r="KFB1657" s="168"/>
      <c r="KFC1657" s="168"/>
      <c r="KFD1657" s="168"/>
      <c r="KFE1657" s="168"/>
      <c r="KFF1657" s="168"/>
      <c r="KFG1657" s="168"/>
      <c r="KFH1657" s="168"/>
      <c r="KFI1657" s="168"/>
      <c r="KFJ1657" s="168"/>
      <c r="KFK1657" s="168"/>
      <c r="KFL1657" s="168"/>
      <c r="KFM1657" s="168"/>
      <c r="KFN1657" s="168"/>
      <c r="KFO1657" s="168"/>
      <c r="KFP1657" s="168"/>
      <c r="KFQ1657" s="168"/>
      <c r="KFR1657" s="168"/>
      <c r="KFS1657" s="168"/>
      <c r="KFT1657" s="168"/>
      <c r="KFU1657" s="168"/>
      <c r="KFV1657" s="168"/>
      <c r="KFW1657" s="168"/>
      <c r="KFX1657" s="168"/>
      <c r="KFY1657" s="168"/>
      <c r="KFZ1657" s="168"/>
      <c r="KGA1657" s="168"/>
      <c r="KGB1657" s="168"/>
      <c r="KGC1657" s="168"/>
      <c r="KGD1657" s="168"/>
      <c r="KGE1657" s="168"/>
      <c r="KGF1657" s="168"/>
      <c r="KGG1657" s="168"/>
      <c r="KGH1657" s="168"/>
      <c r="KGI1657" s="168"/>
      <c r="KGJ1657" s="168"/>
      <c r="KGK1657" s="168"/>
      <c r="KGL1657" s="168"/>
      <c r="KGM1657" s="168"/>
      <c r="KGN1657" s="168"/>
      <c r="KGO1657" s="168"/>
      <c r="KGP1657" s="168"/>
      <c r="KGQ1657" s="168"/>
      <c r="KGR1657" s="168"/>
      <c r="KGS1657" s="168"/>
      <c r="KGT1657" s="168"/>
      <c r="KGU1657" s="168"/>
      <c r="KGV1657" s="168"/>
      <c r="KGW1657" s="168"/>
      <c r="KGX1657" s="168"/>
      <c r="KGY1657" s="168"/>
      <c r="KGZ1657" s="168"/>
      <c r="KHA1657" s="168"/>
      <c r="KHB1657" s="168"/>
      <c r="KHC1657" s="168"/>
      <c r="KHD1657" s="168"/>
      <c r="KHE1657" s="168"/>
      <c r="KHF1657" s="168"/>
      <c r="KHG1657" s="168"/>
      <c r="KHH1657" s="168"/>
      <c r="KHI1657" s="168"/>
      <c r="KHJ1657" s="168"/>
      <c r="KHK1657" s="168"/>
      <c r="KHL1657" s="168"/>
      <c r="KHM1657" s="168"/>
      <c r="KHN1657" s="168"/>
      <c r="KHO1657" s="168"/>
      <c r="KHP1657" s="168"/>
      <c r="KHQ1657" s="168"/>
      <c r="KHR1657" s="168"/>
      <c r="KHS1657" s="168"/>
      <c r="KHT1657" s="168"/>
      <c r="KHU1657" s="168"/>
      <c r="KHV1657" s="168"/>
      <c r="KHW1657" s="168"/>
      <c r="KHX1657" s="168"/>
      <c r="KHY1657" s="168"/>
      <c r="KHZ1657" s="168"/>
      <c r="KIA1657" s="168"/>
      <c r="KIB1657" s="168"/>
      <c r="KIC1657" s="168"/>
      <c r="KID1657" s="168"/>
      <c r="KIE1657" s="168"/>
      <c r="KIF1657" s="168"/>
      <c r="KIG1657" s="168"/>
      <c r="KIH1657" s="168"/>
      <c r="KII1657" s="168"/>
      <c r="KIJ1657" s="168"/>
      <c r="KIK1657" s="168"/>
      <c r="KIL1657" s="168"/>
      <c r="KIM1657" s="168"/>
      <c r="KIN1657" s="168"/>
      <c r="KIO1657" s="168"/>
      <c r="KIP1657" s="168"/>
      <c r="KIQ1657" s="168"/>
      <c r="KIR1657" s="168"/>
      <c r="KIS1657" s="168"/>
      <c r="KIT1657" s="168"/>
      <c r="KIU1657" s="168"/>
      <c r="KIV1657" s="168"/>
      <c r="KIW1657" s="168"/>
      <c r="KIX1657" s="168"/>
      <c r="KIY1657" s="168"/>
      <c r="KIZ1657" s="168"/>
      <c r="KJA1657" s="168"/>
      <c r="KJB1657" s="168"/>
      <c r="KJC1657" s="168"/>
      <c r="KJD1657" s="168"/>
      <c r="KJE1657" s="168"/>
      <c r="KJF1657" s="168"/>
      <c r="KJG1657" s="168"/>
      <c r="KJH1657" s="168"/>
      <c r="KJI1657" s="168"/>
      <c r="KJJ1657" s="168"/>
      <c r="KJK1657" s="168"/>
      <c r="KJL1657" s="168"/>
      <c r="KJM1657" s="168"/>
      <c r="KJN1657" s="168"/>
      <c r="KJO1657" s="168"/>
      <c r="KJP1657" s="168"/>
      <c r="KJQ1657" s="168"/>
      <c r="KJR1657" s="168"/>
      <c r="KJS1657" s="168"/>
      <c r="KJT1657" s="168"/>
      <c r="KJU1657" s="168"/>
      <c r="KJV1657" s="168"/>
      <c r="KJW1657" s="168"/>
      <c r="KJX1657" s="168"/>
      <c r="KJY1657" s="168"/>
      <c r="KJZ1657" s="168"/>
      <c r="KKA1657" s="168"/>
      <c r="KKB1657" s="168"/>
      <c r="KKC1657" s="168"/>
      <c r="KKD1657" s="168"/>
      <c r="KKE1657" s="168"/>
      <c r="KKF1657" s="168"/>
      <c r="KKG1657" s="168"/>
      <c r="KKH1657" s="168"/>
      <c r="KKI1657" s="168"/>
      <c r="KKJ1657" s="168"/>
      <c r="KKK1657" s="168"/>
      <c r="KKL1657" s="168"/>
      <c r="KKM1657" s="168"/>
      <c r="KKN1657" s="168"/>
      <c r="KKO1657" s="168"/>
      <c r="KKP1657" s="168"/>
      <c r="KKQ1657" s="168"/>
      <c r="KKR1657" s="168"/>
      <c r="KKS1657" s="168"/>
      <c r="KKT1657" s="168"/>
      <c r="KKU1657" s="168"/>
      <c r="KKV1657" s="168"/>
      <c r="KKW1657" s="168"/>
      <c r="KKX1657" s="168"/>
      <c r="KKY1657" s="168"/>
      <c r="KKZ1657" s="168"/>
      <c r="KLA1657" s="168"/>
      <c r="KLB1657" s="168"/>
      <c r="KLC1657" s="168"/>
      <c r="KLD1657" s="168"/>
      <c r="KLE1657" s="168"/>
      <c r="KLF1657" s="168"/>
      <c r="KLG1657" s="168"/>
      <c r="KLH1657" s="168"/>
      <c r="KLI1657" s="168"/>
      <c r="KLJ1657" s="168"/>
      <c r="KLK1657" s="168"/>
      <c r="KLL1657" s="168"/>
      <c r="KLM1657" s="168"/>
      <c r="KLN1657" s="168"/>
      <c r="KLO1657" s="168"/>
      <c r="KLP1657" s="168"/>
      <c r="KLQ1657" s="168"/>
      <c r="KLR1657" s="168"/>
      <c r="KLS1657" s="168"/>
      <c r="KLT1657" s="168"/>
      <c r="KLU1657" s="168"/>
      <c r="KLV1657" s="168"/>
      <c r="KLW1657" s="168"/>
      <c r="KLX1657" s="168"/>
      <c r="KLY1657" s="168"/>
      <c r="KLZ1657" s="168"/>
      <c r="KMA1657" s="168"/>
      <c r="KMB1657" s="168"/>
      <c r="KMC1657" s="168"/>
      <c r="KMD1657" s="168"/>
      <c r="KME1657" s="168"/>
      <c r="KMF1657" s="168"/>
      <c r="KMG1657" s="168"/>
      <c r="KMH1657" s="168"/>
      <c r="KMI1657" s="168"/>
      <c r="KMJ1657" s="168"/>
      <c r="KMK1657" s="168"/>
      <c r="KML1657" s="168"/>
      <c r="KMM1657" s="168"/>
      <c r="KMN1657" s="168"/>
      <c r="KMO1657" s="168"/>
      <c r="KMP1657" s="168"/>
      <c r="KMQ1657" s="168"/>
      <c r="KMR1657" s="168"/>
      <c r="KMS1657" s="168"/>
      <c r="KMT1657" s="168"/>
      <c r="KMU1657" s="168"/>
      <c r="KMV1657" s="168"/>
      <c r="KMW1657" s="168"/>
      <c r="KMX1657" s="168"/>
      <c r="KMY1657" s="168"/>
      <c r="KMZ1657" s="168"/>
      <c r="KNA1657" s="168"/>
      <c r="KNB1657" s="168"/>
      <c r="KNC1657" s="168"/>
      <c r="KND1657" s="168"/>
      <c r="KNE1657" s="168"/>
      <c r="KNF1657" s="168"/>
      <c r="KNG1657" s="168"/>
      <c r="KNH1657" s="168"/>
      <c r="KNI1657" s="168"/>
      <c r="KNJ1657" s="168"/>
      <c r="KNK1657" s="168"/>
      <c r="KNL1657" s="168"/>
      <c r="KNM1657" s="168"/>
      <c r="KNN1657" s="168"/>
      <c r="KNO1657" s="168"/>
      <c r="KNP1657" s="168"/>
      <c r="KNQ1657" s="168"/>
      <c r="KNR1657" s="168"/>
      <c r="KNS1657" s="168"/>
      <c r="KNT1657" s="168"/>
      <c r="KNU1657" s="168"/>
      <c r="KNV1657" s="168"/>
      <c r="KNW1657" s="168"/>
      <c r="KNX1657" s="168"/>
      <c r="KNY1657" s="168"/>
      <c r="KNZ1657" s="168"/>
      <c r="KOA1657" s="168"/>
      <c r="KOB1657" s="168"/>
      <c r="KOC1657" s="168"/>
      <c r="KOD1657" s="168"/>
      <c r="KOE1657" s="168"/>
      <c r="KOF1657" s="168"/>
      <c r="KOG1657" s="168"/>
      <c r="KOH1657" s="168"/>
      <c r="KOI1657" s="168"/>
      <c r="KOJ1657" s="168"/>
      <c r="KOK1657" s="168"/>
      <c r="KOL1657" s="168"/>
      <c r="KOM1657" s="168"/>
      <c r="KON1657" s="168"/>
      <c r="KOO1657" s="168"/>
      <c r="KOP1657" s="168"/>
      <c r="KOQ1657" s="168"/>
      <c r="KOR1657" s="168"/>
      <c r="KOS1657" s="168"/>
      <c r="KOT1657" s="168"/>
      <c r="KOU1657" s="168"/>
      <c r="KOV1657" s="168"/>
      <c r="KOW1657" s="168"/>
      <c r="KOX1657" s="168"/>
      <c r="KOY1657" s="168"/>
      <c r="KOZ1657" s="168"/>
      <c r="KPA1657" s="168"/>
      <c r="KPB1657" s="168"/>
      <c r="KPC1657" s="168"/>
      <c r="KPD1657" s="168"/>
      <c r="KPE1657" s="168"/>
      <c r="KPF1657" s="168"/>
      <c r="KPG1657" s="168"/>
      <c r="KPH1657" s="168"/>
      <c r="KPI1657" s="168"/>
      <c r="KPJ1657" s="168"/>
      <c r="KPK1657" s="168"/>
      <c r="KPL1657" s="168"/>
      <c r="KPM1657" s="168"/>
      <c r="KPN1657" s="168"/>
      <c r="KPO1657" s="168"/>
      <c r="KPP1657" s="168"/>
      <c r="KPQ1657" s="168"/>
      <c r="KPR1657" s="168"/>
      <c r="KPS1657" s="168"/>
      <c r="KPT1657" s="168"/>
      <c r="KPU1657" s="168"/>
      <c r="KPV1657" s="168"/>
      <c r="KPW1657" s="168"/>
      <c r="KPX1657" s="168"/>
      <c r="KPY1657" s="168"/>
      <c r="KPZ1657" s="168"/>
      <c r="KQA1657" s="168"/>
      <c r="KQB1657" s="168"/>
      <c r="KQC1657" s="168"/>
      <c r="KQD1657" s="168"/>
      <c r="KQE1657" s="168"/>
      <c r="KQF1657" s="168"/>
      <c r="KQG1657" s="168"/>
      <c r="KQH1657" s="168"/>
      <c r="KQI1657" s="168"/>
      <c r="KQJ1657" s="168"/>
      <c r="KQK1657" s="168"/>
      <c r="KQL1657" s="168"/>
      <c r="KQM1657" s="168"/>
      <c r="KQN1657" s="168"/>
      <c r="KQO1657" s="168"/>
      <c r="KQP1657" s="168"/>
      <c r="KQQ1657" s="168"/>
      <c r="KQR1657" s="168"/>
      <c r="KQS1657" s="168"/>
      <c r="KQT1657" s="168"/>
      <c r="KQU1657" s="168"/>
      <c r="KQV1657" s="168"/>
      <c r="KQW1657" s="168"/>
      <c r="KQX1657" s="168"/>
      <c r="KQY1657" s="168"/>
      <c r="KQZ1657" s="168"/>
      <c r="KRA1657" s="168"/>
      <c r="KRB1657" s="168"/>
      <c r="KRC1657" s="168"/>
      <c r="KRD1657" s="168"/>
      <c r="KRE1657" s="168"/>
      <c r="KRF1657" s="168"/>
      <c r="KRG1657" s="168"/>
      <c r="KRH1657" s="168"/>
      <c r="KRI1657" s="168"/>
      <c r="KRJ1657" s="168"/>
      <c r="KRK1657" s="168"/>
      <c r="KRL1657" s="168"/>
      <c r="KRM1657" s="168"/>
      <c r="KRN1657" s="168"/>
      <c r="KRO1657" s="168"/>
      <c r="KRP1657" s="168"/>
      <c r="KRQ1657" s="168"/>
      <c r="KRR1657" s="168"/>
      <c r="KRS1657" s="168"/>
      <c r="KRT1657" s="168"/>
      <c r="KRU1657" s="168"/>
      <c r="KRV1657" s="168"/>
      <c r="KRW1657" s="168"/>
      <c r="KRX1657" s="168"/>
      <c r="KRY1657" s="168"/>
      <c r="KRZ1657" s="168"/>
      <c r="KSA1657" s="168"/>
      <c r="KSB1657" s="168"/>
      <c r="KSC1657" s="168"/>
      <c r="KSD1657" s="168"/>
      <c r="KSE1657" s="168"/>
      <c r="KSF1657" s="168"/>
      <c r="KSG1657" s="168"/>
      <c r="KSH1657" s="168"/>
      <c r="KSI1657" s="168"/>
      <c r="KSJ1657" s="168"/>
      <c r="KSK1657" s="168"/>
      <c r="KSL1657" s="168"/>
      <c r="KSM1657" s="168"/>
      <c r="KSN1657" s="168"/>
      <c r="KSO1657" s="168"/>
      <c r="KSP1657" s="168"/>
      <c r="KSQ1657" s="168"/>
      <c r="KSR1657" s="168"/>
      <c r="KSS1657" s="168"/>
      <c r="KST1657" s="168"/>
      <c r="KSU1657" s="168"/>
      <c r="KSV1657" s="168"/>
      <c r="KSW1657" s="168"/>
      <c r="KSX1657" s="168"/>
      <c r="KSY1657" s="168"/>
      <c r="KSZ1657" s="168"/>
      <c r="KTA1657" s="168"/>
      <c r="KTB1657" s="168"/>
      <c r="KTC1657" s="168"/>
      <c r="KTD1657" s="168"/>
      <c r="KTE1657" s="168"/>
      <c r="KTF1657" s="168"/>
      <c r="KTG1657" s="168"/>
      <c r="KTH1657" s="168"/>
      <c r="KTI1657" s="168"/>
      <c r="KTJ1657" s="168"/>
      <c r="KTK1657" s="168"/>
      <c r="KTL1657" s="168"/>
      <c r="KTM1657" s="168"/>
      <c r="KTN1657" s="168"/>
      <c r="KTO1657" s="168"/>
      <c r="KTP1657" s="168"/>
      <c r="KTQ1657" s="168"/>
      <c r="KTR1657" s="168"/>
      <c r="KTS1657" s="168"/>
      <c r="KTT1657" s="168"/>
      <c r="KTU1657" s="168"/>
      <c r="KTV1657" s="168"/>
      <c r="KTW1657" s="168"/>
      <c r="KTX1657" s="168"/>
      <c r="KTY1657" s="168"/>
      <c r="KTZ1657" s="168"/>
      <c r="KUA1657" s="168"/>
      <c r="KUB1657" s="168"/>
      <c r="KUC1657" s="168"/>
      <c r="KUD1657" s="168"/>
      <c r="KUE1657" s="168"/>
      <c r="KUF1657" s="168"/>
      <c r="KUG1657" s="168"/>
      <c r="KUH1657" s="168"/>
      <c r="KUI1657" s="168"/>
      <c r="KUJ1657" s="168"/>
      <c r="KUK1657" s="168"/>
      <c r="KUL1657" s="168"/>
      <c r="KUM1657" s="168"/>
      <c r="KUN1657" s="168"/>
      <c r="KUO1657" s="168"/>
      <c r="KUP1657" s="168"/>
      <c r="KUQ1657" s="168"/>
      <c r="KUR1657" s="168"/>
      <c r="KUS1657" s="168"/>
      <c r="KUT1657" s="168"/>
      <c r="KUU1657" s="168"/>
      <c r="KUV1657" s="168"/>
      <c r="KUW1657" s="168"/>
      <c r="KUX1657" s="168"/>
      <c r="KUY1657" s="168"/>
      <c r="KUZ1657" s="168"/>
      <c r="KVA1657" s="168"/>
      <c r="KVB1657" s="168"/>
      <c r="KVC1657" s="168"/>
      <c r="KVD1657" s="168"/>
      <c r="KVE1657" s="168"/>
      <c r="KVF1657" s="168"/>
      <c r="KVG1657" s="168"/>
      <c r="KVH1657" s="168"/>
      <c r="KVI1657" s="168"/>
      <c r="KVJ1657" s="168"/>
      <c r="KVK1657" s="168"/>
      <c r="KVL1657" s="168"/>
      <c r="KVM1657" s="168"/>
      <c r="KVN1657" s="168"/>
      <c r="KVO1657" s="168"/>
      <c r="KVP1657" s="168"/>
      <c r="KVQ1657" s="168"/>
      <c r="KVR1657" s="168"/>
      <c r="KVS1657" s="168"/>
      <c r="KVT1657" s="168"/>
      <c r="KVU1657" s="168"/>
      <c r="KVV1657" s="168"/>
      <c r="KVW1657" s="168"/>
      <c r="KVX1657" s="168"/>
      <c r="KVY1657" s="168"/>
      <c r="KVZ1657" s="168"/>
      <c r="KWA1657" s="168"/>
      <c r="KWB1657" s="168"/>
      <c r="KWC1657" s="168"/>
      <c r="KWD1657" s="168"/>
      <c r="KWE1657" s="168"/>
      <c r="KWF1657" s="168"/>
      <c r="KWG1657" s="168"/>
      <c r="KWH1657" s="168"/>
      <c r="KWI1657" s="168"/>
      <c r="KWJ1657" s="168"/>
      <c r="KWK1657" s="168"/>
      <c r="KWL1657" s="168"/>
      <c r="KWM1657" s="168"/>
      <c r="KWN1657" s="168"/>
      <c r="KWO1657" s="168"/>
      <c r="KWP1657" s="168"/>
      <c r="KWQ1657" s="168"/>
      <c r="KWR1657" s="168"/>
      <c r="KWS1657" s="168"/>
      <c r="KWT1657" s="168"/>
      <c r="KWU1657" s="168"/>
      <c r="KWV1657" s="168"/>
      <c r="KWW1657" s="168"/>
      <c r="KWX1657" s="168"/>
      <c r="KWY1657" s="168"/>
      <c r="KWZ1657" s="168"/>
      <c r="KXA1657" s="168"/>
      <c r="KXB1657" s="168"/>
      <c r="KXC1657" s="168"/>
      <c r="KXD1657" s="168"/>
      <c r="KXE1657" s="168"/>
      <c r="KXF1657" s="168"/>
      <c r="KXG1657" s="168"/>
      <c r="KXH1657" s="168"/>
      <c r="KXI1657" s="168"/>
      <c r="KXJ1657" s="168"/>
      <c r="KXK1657" s="168"/>
      <c r="KXL1657" s="168"/>
      <c r="KXM1657" s="168"/>
      <c r="KXN1657" s="168"/>
      <c r="KXO1657" s="168"/>
      <c r="KXP1657" s="168"/>
      <c r="KXQ1657" s="168"/>
      <c r="KXR1657" s="168"/>
      <c r="KXS1657" s="168"/>
      <c r="KXT1657" s="168"/>
      <c r="KXU1657" s="168"/>
      <c r="KXV1657" s="168"/>
      <c r="KXW1657" s="168"/>
      <c r="KXX1657" s="168"/>
      <c r="KXY1657" s="168"/>
      <c r="KXZ1657" s="168"/>
      <c r="KYA1657" s="168"/>
      <c r="KYB1657" s="168"/>
      <c r="KYC1657" s="168"/>
      <c r="KYD1657" s="168"/>
      <c r="KYE1657" s="168"/>
      <c r="KYF1657" s="168"/>
      <c r="KYG1657" s="168"/>
      <c r="KYH1657" s="168"/>
      <c r="KYI1657" s="168"/>
      <c r="KYJ1657" s="168"/>
      <c r="KYK1657" s="168"/>
      <c r="KYL1657" s="168"/>
      <c r="KYM1657" s="168"/>
      <c r="KYN1657" s="168"/>
      <c r="KYO1657" s="168"/>
      <c r="KYP1657" s="168"/>
      <c r="KYQ1657" s="168"/>
      <c r="KYR1657" s="168"/>
      <c r="KYS1657" s="168"/>
      <c r="KYT1657" s="168"/>
      <c r="KYU1657" s="168"/>
      <c r="KYV1657" s="168"/>
      <c r="KYW1657" s="168"/>
      <c r="KYX1657" s="168"/>
      <c r="KYY1657" s="168"/>
      <c r="KYZ1657" s="168"/>
      <c r="KZA1657" s="168"/>
      <c r="KZB1657" s="168"/>
      <c r="KZC1657" s="168"/>
      <c r="KZD1657" s="168"/>
      <c r="KZE1657" s="168"/>
      <c r="KZF1657" s="168"/>
      <c r="KZG1657" s="168"/>
      <c r="KZH1657" s="168"/>
      <c r="KZI1657" s="168"/>
      <c r="KZJ1657" s="168"/>
      <c r="KZK1657" s="168"/>
      <c r="KZL1657" s="168"/>
      <c r="KZM1657" s="168"/>
      <c r="KZN1657" s="168"/>
      <c r="KZO1657" s="168"/>
      <c r="KZP1657" s="168"/>
      <c r="KZQ1657" s="168"/>
      <c r="KZR1657" s="168"/>
      <c r="KZS1657" s="168"/>
      <c r="KZT1657" s="168"/>
      <c r="KZU1657" s="168"/>
      <c r="KZV1657" s="168"/>
      <c r="KZW1657" s="168"/>
      <c r="KZX1657" s="168"/>
      <c r="KZY1657" s="168"/>
      <c r="KZZ1657" s="168"/>
      <c r="LAA1657" s="168"/>
      <c r="LAB1657" s="168"/>
      <c r="LAC1657" s="168"/>
      <c r="LAD1657" s="168"/>
      <c r="LAE1657" s="168"/>
      <c r="LAF1657" s="168"/>
      <c r="LAG1657" s="168"/>
      <c r="LAH1657" s="168"/>
      <c r="LAI1657" s="168"/>
      <c r="LAJ1657" s="168"/>
      <c r="LAK1657" s="168"/>
      <c r="LAL1657" s="168"/>
      <c r="LAM1657" s="168"/>
      <c r="LAN1657" s="168"/>
      <c r="LAO1657" s="168"/>
      <c r="LAP1657" s="168"/>
      <c r="LAQ1657" s="168"/>
      <c r="LAR1657" s="168"/>
      <c r="LAS1657" s="168"/>
      <c r="LAT1657" s="168"/>
      <c r="LAU1657" s="168"/>
      <c r="LAV1657" s="168"/>
      <c r="LAW1657" s="168"/>
      <c r="LAX1657" s="168"/>
      <c r="LAY1657" s="168"/>
      <c r="LAZ1657" s="168"/>
      <c r="LBA1657" s="168"/>
      <c r="LBB1657" s="168"/>
      <c r="LBC1657" s="168"/>
      <c r="LBD1657" s="168"/>
      <c r="LBE1657" s="168"/>
      <c r="LBF1657" s="168"/>
      <c r="LBG1657" s="168"/>
      <c r="LBH1657" s="168"/>
      <c r="LBI1657" s="168"/>
      <c r="LBJ1657" s="168"/>
      <c r="LBK1657" s="168"/>
      <c r="LBL1657" s="168"/>
      <c r="LBM1657" s="168"/>
      <c r="LBN1657" s="168"/>
      <c r="LBO1657" s="168"/>
      <c r="LBP1657" s="168"/>
      <c r="LBQ1657" s="168"/>
      <c r="LBR1657" s="168"/>
      <c r="LBS1657" s="168"/>
      <c r="LBT1657" s="168"/>
      <c r="LBU1657" s="168"/>
      <c r="LBV1657" s="168"/>
      <c r="LBW1657" s="168"/>
      <c r="LBX1657" s="168"/>
      <c r="LBY1657" s="168"/>
      <c r="LBZ1657" s="168"/>
      <c r="LCA1657" s="168"/>
      <c r="LCB1657" s="168"/>
      <c r="LCC1657" s="168"/>
      <c r="LCD1657" s="168"/>
      <c r="LCE1657" s="168"/>
      <c r="LCF1657" s="168"/>
      <c r="LCG1657" s="168"/>
      <c r="LCH1657" s="168"/>
      <c r="LCI1657" s="168"/>
      <c r="LCJ1657" s="168"/>
      <c r="LCK1657" s="168"/>
      <c r="LCL1657" s="168"/>
      <c r="LCM1657" s="168"/>
      <c r="LCN1657" s="168"/>
      <c r="LCO1657" s="168"/>
      <c r="LCP1657" s="168"/>
      <c r="LCQ1657" s="168"/>
      <c r="LCR1657" s="168"/>
      <c r="LCS1657" s="168"/>
      <c r="LCT1657" s="168"/>
      <c r="LCU1657" s="168"/>
      <c r="LCV1657" s="168"/>
      <c r="LCW1657" s="168"/>
      <c r="LCX1657" s="168"/>
      <c r="LCY1657" s="168"/>
      <c r="LCZ1657" s="168"/>
      <c r="LDA1657" s="168"/>
      <c r="LDB1657" s="168"/>
      <c r="LDC1657" s="168"/>
      <c r="LDD1657" s="168"/>
      <c r="LDE1657" s="168"/>
      <c r="LDF1657" s="168"/>
      <c r="LDG1657" s="168"/>
      <c r="LDH1657" s="168"/>
      <c r="LDI1657" s="168"/>
      <c r="LDJ1657" s="168"/>
      <c r="LDK1657" s="168"/>
      <c r="LDL1657" s="168"/>
      <c r="LDM1657" s="168"/>
      <c r="LDN1657" s="168"/>
      <c r="LDO1657" s="168"/>
      <c r="LDP1657" s="168"/>
      <c r="LDQ1657" s="168"/>
      <c r="LDR1657" s="168"/>
      <c r="LDS1657" s="168"/>
      <c r="LDT1657" s="168"/>
      <c r="LDU1657" s="168"/>
      <c r="LDV1657" s="168"/>
      <c r="LDW1657" s="168"/>
      <c r="LDX1657" s="168"/>
      <c r="LDY1657" s="168"/>
      <c r="LDZ1657" s="168"/>
      <c r="LEA1657" s="168"/>
      <c r="LEB1657" s="168"/>
      <c r="LEC1657" s="168"/>
      <c r="LED1657" s="168"/>
      <c r="LEE1657" s="168"/>
      <c r="LEF1657" s="168"/>
      <c r="LEG1657" s="168"/>
      <c r="LEH1657" s="168"/>
      <c r="LEI1657" s="168"/>
      <c r="LEJ1657" s="168"/>
      <c r="LEK1657" s="168"/>
      <c r="LEL1657" s="168"/>
      <c r="LEM1657" s="168"/>
      <c r="LEN1657" s="168"/>
      <c r="LEO1657" s="168"/>
      <c r="LEP1657" s="168"/>
      <c r="LEQ1657" s="168"/>
      <c r="LER1657" s="168"/>
      <c r="LES1657" s="168"/>
      <c r="LET1657" s="168"/>
      <c r="LEU1657" s="168"/>
      <c r="LEV1657" s="168"/>
      <c r="LEW1657" s="168"/>
      <c r="LEX1657" s="168"/>
      <c r="LEY1657" s="168"/>
      <c r="LEZ1657" s="168"/>
      <c r="LFA1657" s="168"/>
      <c r="LFB1657" s="168"/>
      <c r="LFC1657" s="168"/>
      <c r="LFD1657" s="168"/>
      <c r="LFE1657" s="168"/>
      <c r="LFF1657" s="168"/>
      <c r="LFG1657" s="168"/>
      <c r="LFH1657" s="168"/>
      <c r="LFI1657" s="168"/>
      <c r="LFJ1657" s="168"/>
      <c r="LFK1657" s="168"/>
      <c r="LFL1657" s="168"/>
      <c r="LFM1657" s="168"/>
      <c r="LFN1657" s="168"/>
      <c r="LFO1657" s="168"/>
      <c r="LFP1657" s="168"/>
      <c r="LFQ1657" s="168"/>
      <c r="LFR1657" s="168"/>
      <c r="LFS1657" s="168"/>
      <c r="LFT1657" s="168"/>
      <c r="LFU1657" s="168"/>
      <c r="LFV1657" s="168"/>
      <c r="LFW1657" s="168"/>
      <c r="LFX1657" s="168"/>
      <c r="LFY1657" s="168"/>
      <c r="LFZ1657" s="168"/>
      <c r="LGA1657" s="168"/>
      <c r="LGB1657" s="168"/>
      <c r="LGC1657" s="168"/>
      <c r="LGD1657" s="168"/>
      <c r="LGE1657" s="168"/>
      <c r="LGF1657" s="168"/>
      <c r="LGG1657" s="168"/>
      <c r="LGH1657" s="168"/>
      <c r="LGI1657" s="168"/>
      <c r="LGJ1657" s="168"/>
      <c r="LGK1657" s="168"/>
      <c r="LGL1657" s="168"/>
      <c r="LGM1657" s="168"/>
      <c r="LGN1657" s="168"/>
      <c r="LGO1657" s="168"/>
      <c r="LGP1657" s="168"/>
      <c r="LGQ1657" s="168"/>
      <c r="LGR1657" s="168"/>
      <c r="LGS1657" s="168"/>
      <c r="LGT1657" s="168"/>
      <c r="LGU1657" s="168"/>
      <c r="LGV1657" s="168"/>
      <c r="LGW1657" s="168"/>
      <c r="LGX1657" s="168"/>
      <c r="LGY1657" s="168"/>
      <c r="LGZ1657" s="168"/>
      <c r="LHA1657" s="168"/>
      <c r="LHB1657" s="168"/>
      <c r="LHC1657" s="168"/>
      <c r="LHD1657" s="168"/>
      <c r="LHE1657" s="168"/>
      <c r="LHF1657" s="168"/>
      <c r="LHG1657" s="168"/>
      <c r="LHH1657" s="168"/>
      <c r="LHI1657" s="168"/>
      <c r="LHJ1657" s="168"/>
      <c r="LHK1657" s="168"/>
      <c r="LHL1657" s="168"/>
      <c r="LHM1657" s="168"/>
      <c r="LHN1657" s="168"/>
      <c r="LHO1657" s="168"/>
      <c r="LHP1657" s="168"/>
      <c r="LHQ1657" s="168"/>
      <c r="LHR1657" s="168"/>
      <c r="LHS1657" s="168"/>
      <c r="LHT1657" s="168"/>
      <c r="LHU1657" s="168"/>
      <c r="LHV1657" s="168"/>
      <c r="LHW1657" s="168"/>
      <c r="LHX1657" s="168"/>
      <c r="LHY1657" s="168"/>
      <c r="LHZ1657" s="168"/>
      <c r="LIA1657" s="168"/>
      <c r="LIB1657" s="168"/>
      <c r="LIC1657" s="168"/>
      <c r="LID1657" s="168"/>
      <c r="LIE1657" s="168"/>
      <c r="LIF1657" s="168"/>
      <c r="LIG1657" s="168"/>
      <c r="LIH1657" s="168"/>
      <c r="LII1657" s="168"/>
      <c r="LIJ1657" s="168"/>
      <c r="LIK1657" s="168"/>
      <c r="LIL1657" s="168"/>
      <c r="LIM1657" s="168"/>
      <c r="LIN1657" s="168"/>
      <c r="LIO1657" s="168"/>
      <c r="LIP1657" s="168"/>
      <c r="LIQ1657" s="168"/>
      <c r="LIR1657" s="168"/>
      <c r="LIS1657" s="168"/>
      <c r="LIT1657" s="168"/>
      <c r="LIU1657" s="168"/>
      <c r="LIV1657" s="168"/>
      <c r="LIW1657" s="168"/>
      <c r="LIX1657" s="168"/>
      <c r="LIY1657" s="168"/>
      <c r="LIZ1657" s="168"/>
      <c r="LJA1657" s="168"/>
      <c r="LJB1657" s="168"/>
      <c r="LJC1657" s="168"/>
      <c r="LJD1657" s="168"/>
      <c r="LJE1657" s="168"/>
      <c r="LJF1657" s="168"/>
      <c r="LJG1657" s="168"/>
      <c r="LJH1657" s="168"/>
      <c r="LJI1657" s="168"/>
      <c r="LJJ1657" s="168"/>
      <c r="LJK1657" s="168"/>
      <c r="LJL1657" s="168"/>
      <c r="LJM1657" s="168"/>
      <c r="LJN1657" s="168"/>
      <c r="LJO1657" s="168"/>
      <c r="LJP1657" s="168"/>
      <c r="LJQ1657" s="168"/>
      <c r="LJR1657" s="168"/>
      <c r="LJS1657" s="168"/>
      <c r="LJT1657" s="168"/>
      <c r="LJU1657" s="168"/>
      <c r="LJV1657" s="168"/>
      <c r="LJW1657" s="168"/>
      <c r="LJX1657" s="168"/>
      <c r="LJY1657" s="168"/>
      <c r="LJZ1657" s="168"/>
      <c r="LKA1657" s="168"/>
      <c r="LKB1657" s="168"/>
      <c r="LKC1657" s="168"/>
      <c r="LKD1657" s="168"/>
      <c r="LKE1657" s="168"/>
      <c r="LKF1657" s="168"/>
      <c r="LKG1657" s="168"/>
      <c r="LKH1657" s="168"/>
      <c r="LKI1657" s="168"/>
      <c r="LKJ1657" s="168"/>
      <c r="LKK1657" s="168"/>
      <c r="LKL1657" s="168"/>
      <c r="LKM1657" s="168"/>
      <c r="LKN1657" s="168"/>
      <c r="LKO1657" s="168"/>
      <c r="LKP1657" s="168"/>
      <c r="LKQ1657" s="168"/>
      <c r="LKR1657" s="168"/>
      <c r="LKS1657" s="168"/>
      <c r="LKT1657" s="168"/>
      <c r="LKU1657" s="168"/>
      <c r="LKV1657" s="168"/>
      <c r="LKW1657" s="168"/>
      <c r="LKX1657" s="168"/>
      <c r="LKY1657" s="168"/>
      <c r="LKZ1657" s="168"/>
      <c r="LLA1657" s="168"/>
      <c r="LLB1657" s="168"/>
      <c r="LLC1657" s="168"/>
      <c r="LLD1657" s="168"/>
      <c r="LLE1657" s="168"/>
      <c r="LLF1657" s="168"/>
      <c r="LLG1657" s="168"/>
      <c r="LLH1657" s="168"/>
      <c r="LLI1657" s="168"/>
      <c r="LLJ1657" s="168"/>
      <c r="LLK1657" s="168"/>
      <c r="LLL1657" s="168"/>
      <c r="LLM1657" s="168"/>
      <c r="LLN1657" s="168"/>
      <c r="LLO1657" s="168"/>
      <c r="LLP1657" s="168"/>
      <c r="LLQ1657" s="168"/>
      <c r="LLR1657" s="168"/>
      <c r="LLS1657" s="168"/>
      <c r="LLT1657" s="168"/>
      <c r="LLU1657" s="168"/>
      <c r="LLV1657" s="168"/>
      <c r="LLW1657" s="168"/>
      <c r="LLX1657" s="168"/>
      <c r="LLY1657" s="168"/>
      <c r="LLZ1657" s="168"/>
      <c r="LMA1657" s="168"/>
      <c r="LMB1657" s="168"/>
      <c r="LMC1657" s="168"/>
      <c r="LMD1657" s="168"/>
      <c r="LME1657" s="168"/>
      <c r="LMF1657" s="168"/>
      <c r="LMG1657" s="168"/>
      <c r="LMH1657" s="168"/>
      <c r="LMI1657" s="168"/>
      <c r="LMJ1657" s="168"/>
      <c r="LMK1657" s="168"/>
      <c r="LML1657" s="168"/>
      <c r="LMM1657" s="168"/>
      <c r="LMN1657" s="168"/>
      <c r="LMO1657" s="168"/>
      <c r="LMP1657" s="168"/>
      <c r="LMQ1657" s="168"/>
      <c r="LMR1657" s="168"/>
      <c r="LMS1657" s="168"/>
      <c r="LMT1657" s="168"/>
      <c r="LMU1657" s="168"/>
      <c r="LMV1657" s="168"/>
      <c r="LMW1657" s="168"/>
      <c r="LMX1657" s="168"/>
      <c r="LMY1657" s="168"/>
      <c r="LMZ1657" s="168"/>
      <c r="LNA1657" s="168"/>
      <c r="LNB1657" s="168"/>
      <c r="LNC1657" s="168"/>
      <c r="LND1657" s="168"/>
      <c r="LNE1657" s="168"/>
      <c r="LNF1657" s="168"/>
      <c r="LNG1657" s="168"/>
      <c r="LNH1657" s="168"/>
      <c r="LNI1657" s="168"/>
      <c r="LNJ1657" s="168"/>
      <c r="LNK1657" s="168"/>
      <c r="LNL1657" s="168"/>
      <c r="LNM1657" s="168"/>
      <c r="LNN1657" s="168"/>
      <c r="LNO1657" s="168"/>
      <c r="LNP1657" s="168"/>
      <c r="LNQ1657" s="168"/>
      <c r="LNR1657" s="168"/>
      <c r="LNS1657" s="168"/>
      <c r="LNT1657" s="168"/>
      <c r="LNU1657" s="168"/>
      <c r="LNV1657" s="168"/>
      <c r="LNW1657" s="168"/>
      <c r="LNX1657" s="168"/>
      <c r="LNY1657" s="168"/>
      <c r="LNZ1657" s="168"/>
      <c r="LOA1657" s="168"/>
      <c r="LOB1657" s="168"/>
      <c r="LOC1657" s="168"/>
      <c r="LOD1657" s="168"/>
      <c r="LOE1657" s="168"/>
      <c r="LOF1657" s="168"/>
      <c r="LOG1657" s="168"/>
      <c r="LOH1657" s="168"/>
      <c r="LOI1657" s="168"/>
      <c r="LOJ1657" s="168"/>
      <c r="LOK1657" s="168"/>
      <c r="LOL1657" s="168"/>
      <c r="LOM1657" s="168"/>
      <c r="LON1657" s="168"/>
      <c r="LOO1657" s="168"/>
      <c r="LOP1657" s="168"/>
      <c r="LOQ1657" s="168"/>
      <c r="LOR1657" s="168"/>
      <c r="LOS1657" s="168"/>
      <c r="LOT1657" s="168"/>
      <c r="LOU1657" s="168"/>
      <c r="LOV1657" s="168"/>
      <c r="LOW1657" s="168"/>
      <c r="LOX1657" s="168"/>
      <c r="LOY1657" s="168"/>
      <c r="LOZ1657" s="168"/>
      <c r="LPA1657" s="168"/>
      <c r="LPB1657" s="168"/>
      <c r="LPC1657" s="168"/>
      <c r="LPD1657" s="168"/>
      <c r="LPE1657" s="168"/>
      <c r="LPF1657" s="168"/>
      <c r="LPG1657" s="168"/>
      <c r="LPH1657" s="168"/>
      <c r="LPI1657" s="168"/>
      <c r="LPJ1657" s="168"/>
      <c r="LPK1657" s="168"/>
      <c r="LPL1657" s="168"/>
      <c r="LPM1657" s="168"/>
      <c r="LPN1657" s="168"/>
      <c r="LPO1657" s="168"/>
      <c r="LPP1657" s="168"/>
      <c r="LPQ1657" s="168"/>
      <c r="LPR1657" s="168"/>
      <c r="LPS1657" s="168"/>
      <c r="LPT1657" s="168"/>
      <c r="LPU1657" s="168"/>
      <c r="LPV1657" s="168"/>
      <c r="LPW1657" s="168"/>
      <c r="LPX1657" s="168"/>
      <c r="LPY1657" s="168"/>
      <c r="LPZ1657" s="168"/>
      <c r="LQA1657" s="168"/>
      <c r="LQB1657" s="168"/>
      <c r="LQC1657" s="168"/>
      <c r="LQD1657" s="168"/>
      <c r="LQE1657" s="168"/>
      <c r="LQF1657" s="168"/>
      <c r="LQG1657" s="168"/>
      <c r="LQH1657" s="168"/>
      <c r="LQI1657" s="168"/>
      <c r="LQJ1657" s="168"/>
      <c r="LQK1657" s="168"/>
      <c r="LQL1657" s="168"/>
      <c r="LQM1657" s="168"/>
      <c r="LQN1657" s="168"/>
      <c r="LQO1657" s="168"/>
      <c r="LQP1657" s="168"/>
      <c r="LQQ1657" s="168"/>
      <c r="LQR1657" s="168"/>
      <c r="LQS1657" s="168"/>
      <c r="LQT1657" s="168"/>
      <c r="LQU1657" s="168"/>
      <c r="LQV1657" s="168"/>
      <c r="LQW1657" s="168"/>
      <c r="LQX1657" s="168"/>
      <c r="LQY1657" s="168"/>
      <c r="LQZ1657" s="168"/>
      <c r="LRA1657" s="168"/>
      <c r="LRB1657" s="168"/>
      <c r="LRC1657" s="168"/>
      <c r="LRD1657" s="168"/>
      <c r="LRE1657" s="168"/>
      <c r="LRF1657" s="168"/>
      <c r="LRG1657" s="168"/>
      <c r="LRH1657" s="168"/>
      <c r="LRI1657" s="168"/>
      <c r="LRJ1657" s="168"/>
      <c r="LRK1657" s="168"/>
      <c r="LRL1657" s="168"/>
      <c r="LRM1657" s="168"/>
      <c r="LRN1657" s="168"/>
      <c r="LRO1657" s="168"/>
      <c r="LRP1657" s="168"/>
      <c r="LRQ1657" s="168"/>
      <c r="LRR1657" s="168"/>
      <c r="LRS1657" s="168"/>
      <c r="LRT1657" s="168"/>
      <c r="LRU1657" s="168"/>
      <c r="LRV1657" s="168"/>
      <c r="LRW1657" s="168"/>
      <c r="LRX1657" s="168"/>
      <c r="LRY1657" s="168"/>
      <c r="LRZ1657" s="168"/>
      <c r="LSA1657" s="168"/>
      <c r="LSB1657" s="168"/>
      <c r="LSC1657" s="168"/>
      <c r="LSD1657" s="168"/>
      <c r="LSE1657" s="168"/>
      <c r="LSF1657" s="168"/>
      <c r="LSG1657" s="168"/>
      <c r="LSH1657" s="168"/>
      <c r="LSI1657" s="168"/>
      <c r="LSJ1657" s="168"/>
      <c r="LSK1657" s="168"/>
      <c r="LSL1657" s="168"/>
      <c r="LSM1657" s="168"/>
      <c r="LSN1657" s="168"/>
      <c r="LSO1657" s="168"/>
      <c r="LSP1657" s="168"/>
      <c r="LSQ1657" s="168"/>
      <c r="LSR1657" s="168"/>
      <c r="LSS1657" s="168"/>
      <c r="LST1657" s="168"/>
      <c r="LSU1657" s="168"/>
      <c r="LSV1657" s="168"/>
      <c r="LSW1657" s="168"/>
      <c r="LSX1657" s="168"/>
      <c r="LSY1657" s="168"/>
      <c r="LSZ1657" s="168"/>
      <c r="LTA1657" s="168"/>
      <c r="LTB1657" s="168"/>
      <c r="LTC1657" s="168"/>
      <c r="LTD1657" s="168"/>
      <c r="LTE1657" s="168"/>
      <c r="LTF1657" s="168"/>
      <c r="LTG1657" s="168"/>
      <c r="LTH1657" s="168"/>
      <c r="LTI1657" s="168"/>
      <c r="LTJ1657" s="168"/>
      <c r="LTK1657" s="168"/>
      <c r="LTL1657" s="168"/>
      <c r="LTM1657" s="168"/>
      <c r="LTN1657" s="168"/>
      <c r="LTO1657" s="168"/>
      <c r="LTP1657" s="168"/>
      <c r="LTQ1657" s="168"/>
      <c r="LTR1657" s="168"/>
      <c r="LTS1657" s="168"/>
      <c r="LTT1657" s="168"/>
      <c r="LTU1657" s="168"/>
      <c r="LTV1657" s="168"/>
      <c r="LTW1657" s="168"/>
      <c r="LTX1657" s="168"/>
      <c r="LTY1657" s="168"/>
      <c r="LTZ1657" s="168"/>
      <c r="LUA1657" s="168"/>
      <c r="LUB1657" s="168"/>
      <c r="LUC1657" s="168"/>
      <c r="LUD1657" s="168"/>
      <c r="LUE1657" s="168"/>
      <c r="LUF1657" s="168"/>
      <c r="LUG1657" s="168"/>
      <c r="LUH1657" s="168"/>
      <c r="LUI1657" s="168"/>
      <c r="LUJ1657" s="168"/>
      <c r="LUK1657" s="168"/>
      <c r="LUL1657" s="168"/>
      <c r="LUM1657" s="168"/>
      <c r="LUN1657" s="168"/>
      <c r="LUO1657" s="168"/>
      <c r="LUP1657" s="168"/>
      <c r="LUQ1657" s="168"/>
      <c r="LUR1657" s="168"/>
      <c r="LUS1657" s="168"/>
      <c r="LUT1657" s="168"/>
      <c r="LUU1657" s="168"/>
      <c r="LUV1657" s="168"/>
      <c r="LUW1657" s="168"/>
      <c r="LUX1657" s="168"/>
      <c r="LUY1657" s="168"/>
      <c r="LUZ1657" s="168"/>
      <c r="LVA1657" s="168"/>
      <c r="LVB1657" s="168"/>
      <c r="LVC1657" s="168"/>
      <c r="LVD1657" s="168"/>
      <c r="LVE1657" s="168"/>
      <c r="LVF1657" s="168"/>
      <c r="LVG1657" s="168"/>
      <c r="LVH1657" s="168"/>
      <c r="LVI1657" s="168"/>
      <c r="LVJ1657" s="168"/>
      <c r="LVK1657" s="168"/>
      <c r="LVL1657" s="168"/>
      <c r="LVM1657" s="168"/>
      <c r="LVN1657" s="168"/>
      <c r="LVO1657" s="168"/>
      <c r="LVP1657" s="168"/>
      <c r="LVQ1657" s="168"/>
      <c r="LVR1657" s="168"/>
      <c r="LVS1657" s="168"/>
      <c r="LVT1657" s="168"/>
      <c r="LVU1657" s="168"/>
      <c r="LVV1657" s="168"/>
      <c r="LVW1657" s="168"/>
      <c r="LVX1657" s="168"/>
      <c r="LVY1657" s="168"/>
      <c r="LVZ1657" s="168"/>
      <c r="LWA1657" s="168"/>
      <c r="LWB1657" s="168"/>
      <c r="LWC1657" s="168"/>
      <c r="LWD1657" s="168"/>
      <c r="LWE1657" s="168"/>
      <c r="LWF1657" s="168"/>
      <c r="LWG1657" s="168"/>
      <c r="LWH1657" s="168"/>
      <c r="LWI1657" s="168"/>
      <c r="LWJ1657" s="168"/>
      <c r="LWK1657" s="168"/>
      <c r="LWL1657" s="168"/>
      <c r="LWM1657" s="168"/>
      <c r="LWN1657" s="168"/>
      <c r="LWO1657" s="168"/>
      <c r="LWP1657" s="168"/>
      <c r="LWQ1657" s="168"/>
      <c r="LWR1657" s="168"/>
      <c r="LWS1657" s="168"/>
      <c r="LWT1657" s="168"/>
      <c r="LWU1657" s="168"/>
      <c r="LWV1657" s="168"/>
      <c r="LWW1657" s="168"/>
      <c r="LWX1657" s="168"/>
      <c r="LWY1657" s="168"/>
      <c r="LWZ1657" s="168"/>
      <c r="LXA1657" s="168"/>
      <c r="LXB1657" s="168"/>
      <c r="LXC1657" s="168"/>
      <c r="LXD1657" s="168"/>
      <c r="LXE1657" s="168"/>
      <c r="LXF1657" s="168"/>
      <c r="LXG1657" s="168"/>
      <c r="LXH1657" s="168"/>
      <c r="LXI1657" s="168"/>
      <c r="LXJ1657" s="168"/>
      <c r="LXK1657" s="168"/>
      <c r="LXL1657" s="168"/>
      <c r="LXM1657" s="168"/>
      <c r="LXN1657" s="168"/>
      <c r="LXO1657" s="168"/>
      <c r="LXP1657" s="168"/>
      <c r="LXQ1657" s="168"/>
      <c r="LXR1657" s="168"/>
      <c r="LXS1657" s="168"/>
      <c r="LXT1657" s="168"/>
      <c r="LXU1657" s="168"/>
      <c r="LXV1657" s="168"/>
      <c r="LXW1657" s="168"/>
      <c r="LXX1657" s="168"/>
      <c r="LXY1657" s="168"/>
      <c r="LXZ1657" s="168"/>
      <c r="LYA1657" s="168"/>
      <c r="LYB1657" s="168"/>
      <c r="LYC1657" s="168"/>
      <c r="LYD1657" s="168"/>
      <c r="LYE1657" s="168"/>
      <c r="LYF1657" s="168"/>
      <c r="LYG1657" s="168"/>
      <c r="LYH1657" s="168"/>
      <c r="LYI1657" s="168"/>
      <c r="LYJ1657" s="168"/>
      <c r="LYK1657" s="168"/>
      <c r="LYL1657" s="168"/>
      <c r="LYM1657" s="168"/>
      <c r="LYN1657" s="168"/>
      <c r="LYO1657" s="168"/>
      <c r="LYP1657" s="168"/>
      <c r="LYQ1657" s="168"/>
      <c r="LYR1657" s="168"/>
      <c r="LYS1657" s="168"/>
      <c r="LYT1657" s="168"/>
      <c r="LYU1657" s="168"/>
      <c r="LYV1657" s="168"/>
      <c r="LYW1657" s="168"/>
      <c r="LYX1657" s="168"/>
      <c r="LYY1657" s="168"/>
      <c r="LYZ1657" s="168"/>
      <c r="LZA1657" s="168"/>
      <c r="LZB1657" s="168"/>
      <c r="LZC1657" s="168"/>
      <c r="LZD1657" s="168"/>
      <c r="LZE1657" s="168"/>
      <c r="LZF1657" s="168"/>
      <c r="LZG1657" s="168"/>
      <c r="LZH1657" s="168"/>
      <c r="LZI1657" s="168"/>
      <c r="LZJ1657" s="168"/>
      <c r="LZK1657" s="168"/>
      <c r="LZL1657" s="168"/>
      <c r="LZM1657" s="168"/>
      <c r="LZN1657" s="168"/>
      <c r="LZO1657" s="168"/>
      <c r="LZP1657" s="168"/>
      <c r="LZQ1657" s="168"/>
      <c r="LZR1657" s="168"/>
      <c r="LZS1657" s="168"/>
      <c r="LZT1657" s="168"/>
      <c r="LZU1657" s="168"/>
      <c r="LZV1657" s="168"/>
      <c r="LZW1657" s="168"/>
      <c r="LZX1657" s="168"/>
      <c r="LZY1657" s="168"/>
      <c r="LZZ1657" s="168"/>
      <c r="MAA1657" s="168"/>
      <c r="MAB1657" s="168"/>
      <c r="MAC1657" s="168"/>
      <c r="MAD1657" s="168"/>
      <c r="MAE1657" s="168"/>
      <c r="MAF1657" s="168"/>
      <c r="MAG1657" s="168"/>
      <c r="MAH1657" s="168"/>
      <c r="MAI1657" s="168"/>
      <c r="MAJ1657" s="168"/>
      <c r="MAK1657" s="168"/>
      <c r="MAL1657" s="168"/>
      <c r="MAM1657" s="168"/>
      <c r="MAN1657" s="168"/>
      <c r="MAO1657" s="168"/>
      <c r="MAP1657" s="168"/>
      <c r="MAQ1657" s="168"/>
      <c r="MAR1657" s="168"/>
      <c r="MAS1657" s="168"/>
      <c r="MAT1657" s="168"/>
      <c r="MAU1657" s="168"/>
      <c r="MAV1657" s="168"/>
      <c r="MAW1657" s="168"/>
      <c r="MAX1657" s="168"/>
      <c r="MAY1657" s="168"/>
      <c r="MAZ1657" s="168"/>
      <c r="MBA1657" s="168"/>
      <c r="MBB1657" s="168"/>
      <c r="MBC1657" s="168"/>
      <c r="MBD1657" s="168"/>
      <c r="MBE1657" s="168"/>
      <c r="MBF1657" s="168"/>
      <c r="MBG1657" s="168"/>
      <c r="MBH1657" s="168"/>
      <c r="MBI1657" s="168"/>
      <c r="MBJ1657" s="168"/>
      <c r="MBK1657" s="168"/>
      <c r="MBL1657" s="168"/>
      <c r="MBM1657" s="168"/>
      <c r="MBN1657" s="168"/>
      <c r="MBO1657" s="168"/>
      <c r="MBP1657" s="168"/>
      <c r="MBQ1657" s="168"/>
      <c r="MBR1657" s="168"/>
      <c r="MBS1657" s="168"/>
      <c r="MBT1657" s="168"/>
      <c r="MBU1657" s="168"/>
      <c r="MBV1657" s="168"/>
      <c r="MBW1657" s="168"/>
      <c r="MBX1657" s="168"/>
      <c r="MBY1657" s="168"/>
      <c r="MBZ1657" s="168"/>
      <c r="MCA1657" s="168"/>
      <c r="MCB1657" s="168"/>
      <c r="MCC1657" s="168"/>
      <c r="MCD1657" s="168"/>
      <c r="MCE1657" s="168"/>
      <c r="MCF1657" s="168"/>
      <c r="MCG1657" s="168"/>
      <c r="MCH1657" s="168"/>
      <c r="MCI1657" s="168"/>
      <c r="MCJ1657" s="168"/>
      <c r="MCK1657" s="168"/>
      <c r="MCL1657" s="168"/>
      <c r="MCM1657" s="168"/>
      <c r="MCN1657" s="168"/>
      <c r="MCO1657" s="168"/>
      <c r="MCP1657" s="168"/>
      <c r="MCQ1657" s="168"/>
      <c r="MCR1657" s="168"/>
      <c r="MCS1657" s="168"/>
      <c r="MCT1657" s="168"/>
      <c r="MCU1657" s="168"/>
      <c r="MCV1657" s="168"/>
      <c r="MCW1657" s="168"/>
      <c r="MCX1657" s="168"/>
      <c r="MCY1657" s="168"/>
      <c r="MCZ1657" s="168"/>
      <c r="MDA1657" s="168"/>
      <c r="MDB1657" s="168"/>
      <c r="MDC1657" s="168"/>
      <c r="MDD1657" s="168"/>
      <c r="MDE1657" s="168"/>
      <c r="MDF1657" s="168"/>
      <c r="MDG1657" s="168"/>
      <c r="MDH1657" s="168"/>
      <c r="MDI1657" s="168"/>
      <c r="MDJ1657" s="168"/>
      <c r="MDK1657" s="168"/>
      <c r="MDL1657" s="168"/>
      <c r="MDM1657" s="168"/>
      <c r="MDN1657" s="168"/>
      <c r="MDO1657" s="168"/>
      <c r="MDP1657" s="168"/>
      <c r="MDQ1657" s="168"/>
      <c r="MDR1657" s="168"/>
      <c r="MDS1657" s="168"/>
      <c r="MDT1657" s="168"/>
      <c r="MDU1657" s="168"/>
      <c r="MDV1657" s="168"/>
      <c r="MDW1657" s="168"/>
      <c r="MDX1657" s="168"/>
      <c r="MDY1657" s="168"/>
      <c r="MDZ1657" s="168"/>
      <c r="MEA1657" s="168"/>
      <c r="MEB1657" s="168"/>
      <c r="MEC1657" s="168"/>
      <c r="MED1657" s="168"/>
      <c r="MEE1657" s="168"/>
      <c r="MEF1657" s="168"/>
      <c r="MEG1657" s="168"/>
      <c r="MEH1657" s="168"/>
      <c r="MEI1657" s="168"/>
      <c r="MEJ1657" s="168"/>
      <c r="MEK1657" s="168"/>
      <c r="MEL1657" s="168"/>
      <c r="MEM1657" s="168"/>
      <c r="MEN1657" s="168"/>
      <c r="MEO1657" s="168"/>
      <c r="MEP1657" s="168"/>
      <c r="MEQ1657" s="168"/>
      <c r="MER1657" s="168"/>
      <c r="MES1657" s="168"/>
      <c r="MET1657" s="168"/>
      <c r="MEU1657" s="168"/>
      <c r="MEV1657" s="168"/>
      <c r="MEW1657" s="168"/>
      <c r="MEX1657" s="168"/>
      <c r="MEY1657" s="168"/>
      <c r="MEZ1657" s="168"/>
      <c r="MFA1657" s="168"/>
      <c r="MFB1657" s="168"/>
      <c r="MFC1657" s="168"/>
      <c r="MFD1657" s="168"/>
      <c r="MFE1657" s="168"/>
      <c r="MFF1657" s="168"/>
      <c r="MFG1657" s="168"/>
      <c r="MFH1657" s="168"/>
      <c r="MFI1657" s="168"/>
      <c r="MFJ1657" s="168"/>
      <c r="MFK1657" s="168"/>
      <c r="MFL1657" s="168"/>
      <c r="MFM1657" s="168"/>
      <c r="MFN1657" s="168"/>
      <c r="MFO1657" s="168"/>
      <c r="MFP1657" s="168"/>
      <c r="MFQ1657" s="168"/>
      <c r="MFR1657" s="168"/>
      <c r="MFS1657" s="168"/>
      <c r="MFT1657" s="168"/>
      <c r="MFU1657" s="168"/>
      <c r="MFV1657" s="168"/>
      <c r="MFW1657" s="168"/>
      <c r="MFX1657" s="168"/>
      <c r="MFY1657" s="168"/>
      <c r="MFZ1657" s="168"/>
      <c r="MGA1657" s="168"/>
      <c r="MGB1657" s="168"/>
      <c r="MGC1657" s="168"/>
      <c r="MGD1657" s="168"/>
      <c r="MGE1657" s="168"/>
      <c r="MGF1657" s="168"/>
      <c r="MGG1657" s="168"/>
      <c r="MGH1657" s="168"/>
      <c r="MGI1657" s="168"/>
      <c r="MGJ1657" s="168"/>
      <c r="MGK1657" s="168"/>
      <c r="MGL1657" s="168"/>
      <c r="MGM1657" s="168"/>
      <c r="MGN1657" s="168"/>
      <c r="MGO1657" s="168"/>
      <c r="MGP1657" s="168"/>
      <c r="MGQ1657" s="168"/>
      <c r="MGR1657" s="168"/>
      <c r="MGS1657" s="168"/>
      <c r="MGT1657" s="168"/>
      <c r="MGU1657" s="168"/>
      <c r="MGV1657" s="168"/>
      <c r="MGW1657" s="168"/>
      <c r="MGX1657" s="168"/>
      <c r="MGY1657" s="168"/>
      <c r="MGZ1657" s="168"/>
      <c r="MHA1657" s="168"/>
      <c r="MHB1657" s="168"/>
      <c r="MHC1657" s="168"/>
      <c r="MHD1657" s="168"/>
      <c r="MHE1657" s="168"/>
      <c r="MHF1657" s="168"/>
      <c r="MHG1657" s="168"/>
      <c r="MHH1657" s="168"/>
      <c r="MHI1657" s="168"/>
      <c r="MHJ1657" s="168"/>
      <c r="MHK1657" s="168"/>
      <c r="MHL1657" s="168"/>
      <c r="MHM1657" s="168"/>
      <c r="MHN1657" s="168"/>
      <c r="MHO1657" s="168"/>
      <c r="MHP1657" s="168"/>
      <c r="MHQ1657" s="168"/>
      <c r="MHR1657" s="168"/>
      <c r="MHS1657" s="168"/>
      <c r="MHT1657" s="168"/>
      <c r="MHU1657" s="168"/>
      <c r="MHV1657" s="168"/>
      <c r="MHW1657" s="168"/>
      <c r="MHX1657" s="168"/>
      <c r="MHY1657" s="168"/>
      <c r="MHZ1657" s="168"/>
      <c r="MIA1657" s="168"/>
      <c r="MIB1657" s="168"/>
      <c r="MIC1657" s="168"/>
      <c r="MID1657" s="168"/>
      <c r="MIE1657" s="168"/>
      <c r="MIF1657" s="168"/>
      <c r="MIG1657" s="168"/>
      <c r="MIH1657" s="168"/>
      <c r="MII1657" s="168"/>
      <c r="MIJ1657" s="168"/>
      <c r="MIK1657" s="168"/>
      <c r="MIL1657" s="168"/>
      <c r="MIM1657" s="168"/>
      <c r="MIN1657" s="168"/>
      <c r="MIO1657" s="168"/>
      <c r="MIP1657" s="168"/>
      <c r="MIQ1657" s="168"/>
      <c r="MIR1657" s="168"/>
      <c r="MIS1657" s="168"/>
      <c r="MIT1657" s="168"/>
      <c r="MIU1657" s="168"/>
      <c r="MIV1657" s="168"/>
      <c r="MIW1657" s="168"/>
      <c r="MIX1657" s="168"/>
      <c r="MIY1657" s="168"/>
      <c r="MIZ1657" s="168"/>
      <c r="MJA1657" s="168"/>
      <c r="MJB1657" s="168"/>
      <c r="MJC1657" s="168"/>
      <c r="MJD1657" s="168"/>
      <c r="MJE1657" s="168"/>
      <c r="MJF1657" s="168"/>
      <c r="MJG1657" s="168"/>
      <c r="MJH1657" s="168"/>
      <c r="MJI1657" s="168"/>
      <c r="MJJ1657" s="168"/>
      <c r="MJK1657" s="168"/>
      <c r="MJL1657" s="168"/>
      <c r="MJM1657" s="168"/>
      <c r="MJN1657" s="168"/>
      <c r="MJO1657" s="168"/>
      <c r="MJP1657" s="168"/>
      <c r="MJQ1657" s="168"/>
      <c r="MJR1657" s="168"/>
      <c r="MJS1657" s="168"/>
      <c r="MJT1657" s="168"/>
      <c r="MJU1657" s="168"/>
      <c r="MJV1657" s="168"/>
      <c r="MJW1657" s="168"/>
      <c r="MJX1657" s="168"/>
      <c r="MJY1657" s="168"/>
      <c r="MJZ1657" s="168"/>
      <c r="MKA1657" s="168"/>
      <c r="MKB1657" s="168"/>
      <c r="MKC1657" s="168"/>
      <c r="MKD1657" s="168"/>
      <c r="MKE1657" s="168"/>
      <c r="MKF1657" s="168"/>
      <c r="MKG1657" s="168"/>
      <c r="MKH1657" s="168"/>
      <c r="MKI1657" s="168"/>
      <c r="MKJ1657" s="168"/>
      <c r="MKK1657" s="168"/>
      <c r="MKL1657" s="168"/>
      <c r="MKM1657" s="168"/>
      <c r="MKN1657" s="168"/>
      <c r="MKO1657" s="168"/>
      <c r="MKP1657" s="168"/>
      <c r="MKQ1657" s="168"/>
      <c r="MKR1657" s="168"/>
      <c r="MKS1657" s="168"/>
      <c r="MKT1657" s="168"/>
      <c r="MKU1657" s="168"/>
      <c r="MKV1657" s="168"/>
      <c r="MKW1657" s="168"/>
      <c r="MKX1657" s="168"/>
      <c r="MKY1657" s="168"/>
      <c r="MKZ1657" s="168"/>
      <c r="MLA1657" s="168"/>
      <c r="MLB1657" s="168"/>
      <c r="MLC1657" s="168"/>
      <c r="MLD1657" s="168"/>
      <c r="MLE1657" s="168"/>
      <c r="MLF1657" s="168"/>
      <c r="MLG1657" s="168"/>
      <c r="MLH1657" s="168"/>
      <c r="MLI1657" s="168"/>
      <c r="MLJ1657" s="168"/>
      <c r="MLK1657" s="168"/>
      <c r="MLL1657" s="168"/>
      <c r="MLM1657" s="168"/>
      <c r="MLN1657" s="168"/>
      <c r="MLO1657" s="168"/>
      <c r="MLP1657" s="168"/>
      <c r="MLQ1657" s="168"/>
      <c r="MLR1657" s="168"/>
      <c r="MLS1657" s="168"/>
      <c r="MLT1657" s="168"/>
      <c r="MLU1657" s="168"/>
      <c r="MLV1657" s="168"/>
      <c r="MLW1657" s="168"/>
      <c r="MLX1657" s="168"/>
      <c r="MLY1657" s="168"/>
      <c r="MLZ1657" s="168"/>
      <c r="MMA1657" s="168"/>
      <c r="MMB1657" s="168"/>
      <c r="MMC1657" s="168"/>
      <c r="MMD1657" s="168"/>
      <c r="MME1657" s="168"/>
      <c r="MMF1657" s="168"/>
      <c r="MMG1657" s="168"/>
      <c r="MMH1657" s="168"/>
      <c r="MMI1657" s="168"/>
      <c r="MMJ1657" s="168"/>
      <c r="MMK1657" s="168"/>
      <c r="MML1657" s="168"/>
      <c r="MMM1657" s="168"/>
      <c r="MMN1657" s="168"/>
      <c r="MMO1657" s="168"/>
      <c r="MMP1657" s="168"/>
      <c r="MMQ1657" s="168"/>
      <c r="MMR1657" s="168"/>
      <c r="MMS1657" s="168"/>
      <c r="MMT1657" s="168"/>
      <c r="MMU1657" s="168"/>
      <c r="MMV1657" s="168"/>
      <c r="MMW1657" s="168"/>
      <c r="MMX1657" s="168"/>
      <c r="MMY1657" s="168"/>
      <c r="MMZ1657" s="168"/>
      <c r="MNA1657" s="168"/>
      <c r="MNB1657" s="168"/>
      <c r="MNC1657" s="168"/>
      <c r="MND1657" s="168"/>
      <c r="MNE1657" s="168"/>
      <c r="MNF1657" s="168"/>
      <c r="MNG1657" s="168"/>
      <c r="MNH1657" s="168"/>
      <c r="MNI1657" s="168"/>
      <c r="MNJ1657" s="168"/>
      <c r="MNK1657" s="168"/>
      <c r="MNL1657" s="168"/>
      <c r="MNM1657" s="168"/>
      <c r="MNN1657" s="168"/>
      <c r="MNO1657" s="168"/>
      <c r="MNP1657" s="168"/>
      <c r="MNQ1657" s="168"/>
      <c r="MNR1657" s="168"/>
      <c r="MNS1657" s="168"/>
      <c r="MNT1657" s="168"/>
      <c r="MNU1657" s="168"/>
      <c r="MNV1657" s="168"/>
      <c r="MNW1657" s="168"/>
      <c r="MNX1657" s="168"/>
      <c r="MNY1657" s="168"/>
      <c r="MNZ1657" s="168"/>
      <c r="MOA1657" s="168"/>
      <c r="MOB1657" s="168"/>
      <c r="MOC1657" s="168"/>
      <c r="MOD1657" s="168"/>
      <c r="MOE1657" s="168"/>
      <c r="MOF1657" s="168"/>
      <c r="MOG1657" s="168"/>
      <c r="MOH1657" s="168"/>
      <c r="MOI1657" s="168"/>
      <c r="MOJ1657" s="168"/>
      <c r="MOK1657" s="168"/>
      <c r="MOL1657" s="168"/>
      <c r="MOM1657" s="168"/>
      <c r="MON1657" s="168"/>
      <c r="MOO1657" s="168"/>
      <c r="MOP1657" s="168"/>
      <c r="MOQ1657" s="168"/>
      <c r="MOR1657" s="168"/>
      <c r="MOS1657" s="168"/>
      <c r="MOT1657" s="168"/>
      <c r="MOU1657" s="168"/>
      <c r="MOV1657" s="168"/>
      <c r="MOW1657" s="168"/>
      <c r="MOX1657" s="168"/>
      <c r="MOY1657" s="168"/>
      <c r="MOZ1657" s="168"/>
      <c r="MPA1657" s="168"/>
      <c r="MPB1657" s="168"/>
      <c r="MPC1657" s="168"/>
      <c r="MPD1657" s="168"/>
      <c r="MPE1657" s="168"/>
      <c r="MPF1657" s="168"/>
      <c r="MPG1657" s="168"/>
      <c r="MPH1657" s="168"/>
      <c r="MPI1657" s="168"/>
      <c r="MPJ1657" s="168"/>
      <c r="MPK1657" s="168"/>
      <c r="MPL1657" s="168"/>
      <c r="MPM1657" s="168"/>
      <c r="MPN1657" s="168"/>
      <c r="MPO1657" s="168"/>
      <c r="MPP1657" s="168"/>
      <c r="MPQ1657" s="168"/>
      <c r="MPR1657" s="168"/>
      <c r="MPS1657" s="168"/>
      <c r="MPT1657" s="168"/>
      <c r="MPU1657" s="168"/>
      <c r="MPV1657" s="168"/>
      <c r="MPW1657" s="168"/>
      <c r="MPX1657" s="168"/>
      <c r="MPY1657" s="168"/>
      <c r="MPZ1657" s="168"/>
      <c r="MQA1657" s="168"/>
      <c r="MQB1657" s="168"/>
      <c r="MQC1657" s="168"/>
      <c r="MQD1657" s="168"/>
      <c r="MQE1657" s="168"/>
      <c r="MQF1657" s="168"/>
      <c r="MQG1657" s="168"/>
      <c r="MQH1657" s="168"/>
      <c r="MQI1657" s="168"/>
      <c r="MQJ1657" s="168"/>
      <c r="MQK1657" s="168"/>
      <c r="MQL1657" s="168"/>
      <c r="MQM1657" s="168"/>
      <c r="MQN1657" s="168"/>
      <c r="MQO1657" s="168"/>
      <c r="MQP1657" s="168"/>
      <c r="MQQ1657" s="168"/>
      <c r="MQR1657" s="168"/>
      <c r="MQS1657" s="168"/>
      <c r="MQT1657" s="168"/>
      <c r="MQU1657" s="168"/>
      <c r="MQV1657" s="168"/>
      <c r="MQW1657" s="168"/>
      <c r="MQX1657" s="168"/>
      <c r="MQY1657" s="168"/>
      <c r="MQZ1657" s="168"/>
      <c r="MRA1657" s="168"/>
      <c r="MRB1657" s="168"/>
      <c r="MRC1657" s="168"/>
      <c r="MRD1657" s="168"/>
      <c r="MRE1657" s="168"/>
      <c r="MRF1657" s="168"/>
      <c r="MRG1657" s="168"/>
      <c r="MRH1657" s="168"/>
      <c r="MRI1657" s="168"/>
      <c r="MRJ1657" s="168"/>
      <c r="MRK1657" s="168"/>
      <c r="MRL1657" s="168"/>
      <c r="MRM1657" s="168"/>
      <c r="MRN1657" s="168"/>
      <c r="MRO1657" s="168"/>
      <c r="MRP1657" s="168"/>
      <c r="MRQ1657" s="168"/>
      <c r="MRR1657" s="168"/>
      <c r="MRS1657" s="168"/>
      <c r="MRT1657" s="168"/>
      <c r="MRU1657" s="168"/>
      <c r="MRV1657" s="168"/>
      <c r="MRW1657" s="168"/>
      <c r="MRX1657" s="168"/>
      <c r="MRY1657" s="168"/>
      <c r="MRZ1657" s="168"/>
      <c r="MSA1657" s="168"/>
      <c r="MSB1657" s="168"/>
      <c r="MSC1657" s="168"/>
      <c r="MSD1657" s="168"/>
      <c r="MSE1657" s="168"/>
      <c r="MSF1657" s="168"/>
      <c r="MSG1657" s="168"/>
      <c r="MSH1657" s="168"/>
      <c r="MSI1657" s="168"/>
      <c r="MSJ1657" s="168"/>
      <c r="MSK1657" s="168"/>
      <c r="MSL1657" s="168"/>
      <c r="MSM1657" s="168"/>
      <c r="MSN1657" s="168"/>
      <c r="MSO1657" s="168"/>
      <c r="MSP1657" s="168"/>
      <c r="MSQ1657" s="168"/>
      <c r="MSR1657" s="168"/>
      <c r="MSS1657" s="168"/>
      <c r="MST1657" s="168"/>
      <c r="MSU1657" s="168"/>
      <c r="MSV1657" s="168"/>
      <c r="MSW1657" s="168"/>
      <c r="MSX1657" s="168"/>
      <c r="MSY1657" s="168"/>
      <c r="MSZ1657" s="168"/>
      <c r="MTA1657" s="168"/>
      <c r="MTB1657" s="168"/>
      <c r="MTC1657" s="168"/>
      <c r="MTD1657" s="168"/>
      <c r="MTE1657" s="168"/>
      <c r="MTF1657" s="168"/>
      <c r="MTG1657" s="168"/>
      <c r="MTH1657" s="168"/>
      <c r="MTI1657" s="168"/>
      <c r="MTJ1657" s="168"/>
      <c r="MTK1657" s="168"/>
      <c r="MTL1657" s="168"/>
      <c r="MTM1657" s="168"/>
      <c r="MTN1657" s="168"/>
      <c r="MTO1657" s="168"/>
      <c r="MTP1657" s="168"/>
      <c r="MTQ1657" s="168"/>
      <c r="MTR1657" s="168"/>
      <c r="MTS1657" s="168"/>
      <c r="MTT1657" s="168"/>
      <c r="MTU1657" s="168"/>
      <c r="MTV1657" s="168"/>
      <c r="MTW1657" s="168"/>
      <c r="MTX1657" s="168"/>
      <c r="MTY1657" s="168"/>
      <c r="MTZ1657" s="168"/>
      <c r="MUA1657" s="168"/>
      <c r="MUB1657" s="168"/>
      <c r="MUC1657" s="168"/>
      <c r="MUD1657" s="168"/>
      <c r="MUE1657" s="168"/>
      <c r="MUF1657" s="168"/>
      <c r="MUG1657" s="168"/>
      <c r="MUH1657" s="168"/>
      <c r="MUI1657" s="168"/>
      <c r="MUJ1657" s="168"/>
      <c r="MUK1657" s="168"/>
      <c r="MUL1657" s="168"/>
      <c r="MUM1657" s="168"/>
      <c r="MUN1657" s="168"/>
      <c r="MUO1657" s="168"/>
      <c r="MUP1657" s="168"/>
      <c r="MUQ1657" s="168"/>
      <c r="MUR1657" s="168"/>
      <c r="MUS1657" s="168"/>
      <c r="MUT1657" s="168"/>
      <c r="MUU1657" s="168"/>
      <c r="MUV1657" s="168"/>
      <c r="MUW1657" s="168"/>
      <c r="MUX1657" s="168"/>
      <c r="MUY1657" s="168"/>
      <c r="MUZ1657" s="168"/>
      <c r="MVA1657" s="168"/>
      <c r="MVB1657" s="168"/>
      <c r="MVC1657" s="168"/>
      <c r="MVD1657" s="168"/>
      <c r="MVE1657" s="168"/>
      <c r="MVF1657" s="168"/>
      <c r="MVG1657" s="168"/>
      <c r="MVH1657" s="168"/>
      <c r="MVI1657" s="168"/>
      <c r="MVJ1657" s="168"/>
      <c r="MVK1657" s="168"/>
      <c r="MVL1657" s="168"/>
      <c r="MVM1657" s="168"/>
      <c r="MVN1657" s="168"/>
      <c r="MVO1657" s="168"/>
      <c r="MVP1657" s="168"/>
      <c r="MVQ1657" s="168"/>
      <c r="MVR1657" s="168"/>
      <c r="MVS1657" s="168"/>
      <c r="MVT1657" s="168"/>
      <c r="MVU1657" s="168"/>
      <c r="MVV1657" s="168"/>
      <c r="MVW1657" s="168"/>
      <c r="MVX1657" s="168"/>
      <c r="MVY1657" s="168"/>
      <c r="MVZ1657" s="168"/>
      <c r="MWA1657" s="168"/>
      <c r="MWB1657" s="168"/>
      <c r="MWC1657" s="168"/>
      <c r="MWD1657" s="168"/>
      <c r="MWE1657" s="168"/>
      <c r="MWF1657" s="168"/>
      <c r="MWG1657" s="168"/>
      <c r="MWH1657" s="168"/>
      <c r="MWI1657" s="168"/>
      <c r="MWJ1657" s="168"/>
      <c r="MWK1657" s="168"/>
      <c r="MWL1657" s="168"/>
      <c r="MWM1657" s="168"/>
      <c r="MWN1657" s="168"/>
      <c r="MWO1657" s="168"/>
      <c r="MWP1657" s="168"/>
      <c r="MWQ1657" s="168"/>
      <c r="MWR1657" s="168"/>
      <c r="MWS1657" s="168"/>
      <c r="MWT1657" s="168"/>
      <c r="MWU1657" s="168"/>
      <c r="MWV1657" s="168"/>
      <c r="MWW1657" s="168"/>
      <c r="MWX1657" s="168"/>
      <c r="MWY1657" s="168"/>
      <c r="MWZ1657" s="168"/>
      <c r="MXA1657" s="168"/>
      <c r="MXB1657" s="168"/>
      <c r="MXC1657" s="168"/>
      <c r="MXD1657" s="168"/>
      <c r="MXE1657" s="168"/>
      <c r="MXF1657" s="168"/>
      <c r="MXG1657" s="168"/>
      <c r="MXH1657" s="168"/>
      <c r="MXI1657" s="168"/>
      <c r="MXJ1657" s="168"/>
      <c r="MXK1657" s="168"/>
      <c r="MXL1657" s="168"/>
      <c r="MXM1657" s="168"/>
      <c r="MXN1657" s="168"/>
      <c r="MXO1657" s="168"/>
      <c r="MXP1657" s="168"/>
      <c r="MXQ1657" s="168"/>
      <c r="MXR1657" s="168"/>
      <c r="MXS1657" s="168"/>
      <c r="MXT1657" s="168"/>
      <c r="MXU1657" s="168"/>
      <c r="MXV1657" s="168"/>
      <c r="MXW1657" s="168"/>
      <c r="MXX1657" s="168"/>
      <c r="MXY1657" s="168"/>
      <c r="MXZ1657" s="168"/>
      <c r="MYA1657" s="168"/>
      <c r="MYB1657" s="168"/>
      <c r="MYC1657" s="168"/>
      <c r="MYD1657" s="168"/>
      <c r="MYE1657" s="168"/>
      <c r="MYF1657" s="168"/>
      <c r="MYG1657" s="168"/>
      <c r="MYH1657" s="168"/>
      <c r="MYI1657" s="168"/>
      <c r="MYJ1657" s="168"/>
      <c r="MYK1657" s="168"/>
      <c r="MYL1657" s="168"/>
      <c r="MYM1657" s="168"/>
      <c r="MYN1657" s="168"/>
      <c r="MYO1657" s="168"/>
      <c r="MYP1657" s="168"/>
      <c r="MYQ1657" s="168"/>
      <c r="MYR1657" s="168"/>
      <c r="MYS1657" s="168"/>
      <c r="MYT1657" s="168"/>
      <c r="MYU1657" s="168"/>
      <c r="MYV1657" s="168"/>
      <c r="MYW1657" s="168"/>
      <c r="MYX1657" s="168"/>
      <c r="MYY1657" s="168"/>
      <c r="MYZ1657" s="168"/>
      <c r="MZA1657" s="168"/>
      <c r="MZB1657" s="168"/>
      <c r="MZC1657" s="168"/>
      <c r="MZD1657" s="168"/>
      <c r="MZE1657" s="168"/>
      <c r="MZF1657" s="168"/>
      <c r="MZG1657" s="168"/>
      <c r="MZH1657" s="168"/>
      <c r="MZI1657" s="168"/>
      <c r="MZJ1657" s="168"/>
      <c r="MZK1657" s="168"/>
      <c r="MZL1657" s="168"/>
      <c r="MZM1657" s="168"/>
      <c r="MZN1657" s="168"/>
      <c r="MZO1657" s="168"/>
      <c r="MZP1657" s="168"/>
      <c r="MZQ1657" s="168"/>
      <c r="MZR1657" s="168"/>
      <c r="MZS1657" s="168"/>
      <c r="MZT1657" s="168"/>
      <c r="MZU1657" s="168"/>
      <c r="MZV1657" s="168"/>
      <c r="MZW1657" s="168"/>
      <c r="MZX1657" s="168"/>
      <c r="MZY1657" s="168"/>
      <c r="MZZ1657" s="168"/>
      <c r="NAA1657" s="168"/>
      <c r="NAB1657" s="168"/>
      <c r="NAC1657" s="168"/>
      <c r="NAD1657" s="168"/>
      <c r="NAE1657" s="168"/>
      <c r="NAF1657" s="168"/>
      <c r="NAG1657" s="168"/>
      <c r="NAH1657" s="168"/>
      <c r="NAI1657" s="168"/>
      <c r="NAJ1657" s="168"/>
      <c r="NAK1657" s="168"/>
      <c r="NAL1657" s="168"/>
      <c r="NAM1657" s="168"/>
      <c r="NAN1657" s="168"/>
      <c r="NAO1657" s="168"/>
      <c r="NAP1657" s="168"/>
      <c r="NAQ1657" s="168"/>
      <c r="NAR1657" s="168"/>
      <c r="NAS1657" s="168"/>
      <c r="NAT1657" s="168"/>
      <c r="NAU1657" s="168"/>
      <c r="NAV1657" s="168"/>
      <c r="NAW1657" s="168"/>
      <c r="NAX1657" s="168"/>
      <c r="NAY1657" s="168"/>
      <c r="NAZ1657" s="168"/>
      <c r="NBA1657" s="168"/>
      <c r="NBB1657" s="168"/>
      <c r="NBC1657" s="168"/>
      <c r="NBD1657" s="168"/>
      <c r="NBE1657" s="168"/>
      <c r="NBF1657" s="168"/>
      <c r="NBG1657" s="168"/>
      <c r="NBH1657" s="168"/>
      <c r="NBI1657" s="168"/>
      <c r="NBJ1657" s="168"/>
      <c r="NBK1657" s="168"/>
      <c r="NBL1657" s="168"/>
      <c r="NBM1657" s="168"/>
      <c r="NBN1657" s="168"/>
      <c r="NBO1657" s="168"/>
      <c r="NBP1657" s="168"/>
      <c r="NBQ1657" s="168"/>
      <c r="NBR1657" s="168"/>
      <c r="NBS1657" s="168"/>
      <c r="NBT1657" s="168"/>
      <c r="NBU1657" s="168"/>
      <c r="NBV1657" s="168"/>
      <c r="NBW1657" s="168"/>
      <c r="NBX1657" s="168"/>
      <c r="NBY1657" s="168"/>
      <c r="NBZ1657" s="168"/>
      <c r="NCA1657" s="168"/>
      <c r="NCB1657" s="168"/>
      <c r="NCC1657" s="168"/>
      <c r="NCD1657" s="168"/>
      <c r="NCE1657" s="168"/>
      <c r="NCF1657" s="168"/>
      <c r="NCG1657" s="168"/>
      <c r="NCH1657" s="168"/>
      <c r="NCI1657" s="168"/>
      <c r="NCJ1657" s="168"/>
      <c r="NCK1657" s="168"/>
      <c r="NCL1657" s="168"/>
      <c r="NCM1657" s="168"/>
      <c r="NCN1657" s="168"/>
      <c r="NCO1657" s="168"/>
      <c r="NCP1657" s="168"/>
      <c r="NCQ1657" s="168"/>
      <c r="NCR1657" s="168"/>
      <c r="NCS1657" s="168"/>
      <c r="NCT1657" s="168"/>
      <c r="NCU1657" s="168"/>
      <c r="NCV1657" s="168"/>
      <c r="NCW1657" s="168"/>
      <c r="NCX1657" s="168"/>
      <c r="NCY1657" s="168"/>
      <c r="NCZ1657" s="168"/>
      <c r="NDA1657" s="168"/>
      <c r="NDB1657" s="168"/>
      <c r="NDC1657" s="168"/>
      <c r="NDD1657" s="168"/>
      <c r="NDE1657" s="168"/>
      <c r="NDF1657" s="168"/>
      <c r="NDG1657" s="168"/>
      <c r="NDH1657" s="168"/>
      <c r="NDI1657" s="168"/>
      <c r="NDJ1657" s="168"/>
      <c r="NDK1657" s="168"/>
      <c r="NDL1657" s="168"/>
      <c r="NDM1657" s="168"/>
      <c r="NDN1657" s="168"/>
      <c r="NDO1657" s="168"/>
      <c r="NDP1657" s="168"/>
      <c r="NDQ1657" s="168"/>
      <c r="NDR1657" s="168"/>
      <c r="NDS1657" s="168"/>
      <c r="NDT1657" s="168"/>
      <c r="NDU1657" s="168"/>
      <c r="NDV1657" s="168"/>
      <c r="NDW1657" s="168"/>
      <c r="NDX1657" s="168"/>
      <c r="NDY1657" s="168"/>
      <c r="NDZ1657" s="168"/>
      <c r="NEA1657" s="168"/>
      <c r="NEB1657" s="168"/>
      <c r="NEC1657" s="168"/>
      <c r="NED1657" s="168"/>
      <c r="NEE1657" s="168"/>
      <c r="NEF1657" s="168"/>
      <c r="NEG1657" s="168"/>
      <c r="NEH1657" s="168"/>
      <c r="NEI1657" s="168"/>
      <c r="NEJ1657" s="168"/>
      <c r="NEK1657" s="168"/>
      <c r="NEL1657" s="168"/>
      <c r="NEM1657" s="168"/>
      <c r="NEN1657" s="168"/>
      <c r="NEO1657" s="168"/>
      <c r="NEP1657" s="168"/>
      <c r="NEQ1657" s="168"/>
      <c r="NER1657" s="168"/>
      <c r="NES1657" s="168"/>
      <c r="NET1657" s="168"/>
      <c r="NEU1657" s="168"/>
      <c r="NEV1657" s="168"/>
      <c r="NEW1657" s="168"/>
      <c r="NEX1657" s="168"/>
      <c r="NEY1657" s="168"/>
      <c r="NEZ1657" s="168"/>
      <c r="NFA1657" s="168"/>
      <c r="NFB1657" s="168"/>
      <c r="NFC1657" s="168"/>
      <c r="NFD1657" s="168"/>
      <c r="NFE1657" s="168"/>
      <c r="NFF1657" s="168"/>
      <c r="NFG1657" s="168"/>
      <c r="NFH1657" s="168"/>
      <c r="NFI1657" s="168"/>
      <c r="NFJ1657" s="168"/>
      <c r="NFK1657" s="168"/>
      <c r="NFL1657" s="168"/>
      <c r="NFM1657" s="168"/>
      <c r="NFN1657" s="168"/>
      <c r="NFO1657" s="168"/>
      <c r="NFP1657" s="168"/>
      <c r="NFQ1657" s="168"/>
      <c r="NFR1657" s="168"/>
      <c r="NFS1657" s="168"/>
      <c r="NFT1657" s="168"/>
      <c r="NFU1657" s="168"/>
      <c r="NFV1657" s="168"/>
      <c r="NFW1657" s="168"/>
      <c r="NFX1657" s="168"/>
      <c r="NFY1657" s="168"/>
      <c r="NFZ1657" s="168"/>
      <c r="NGA1657" s="168"/>
      <c r="NGB1657" s="168"/>
      <c r="NGC1657" s="168"/>
      <c r="NGD1657" s="168"/>
      <c r="NGE1657" s="168"/>
      <c r="NGF1657" s="168"/>
      <c r="NGG1657" s="168"/>
      <c r="NGH1657" s="168"/>
      <c r="NGI1657" s="168"/>
      <c r="NGJ1657" s="168"/>
      <c r="NGK1657" s="168"/>
      <c r="NGL1657" s="168"/>
      <c r="NGM1657" s="168"/>
      <c r="NGN1657" s="168"/>
      <c r="NGO1657" s="168"/>
      <c r="NGP1657" s="168"/>
      <c r="NGQ1657" s="168"/>
      <c r="NGR1657" s="168"/>
      <c r="NGS1657" s="168"/>
      <c r="NGT1657" s="168"/>
      <c r="NGU1657" s="168"/>
      <c r="NGV1657" s="168"/>
      <c r="NGW1657" s="168"/>
      <c r="NGX1657" s="168"/>
      <c r="NGY1657" s="168"/>
      <c r="NGZ1657" s="168"/>
      <c r="NHA1657" s="168"/>
      <c r="NHB1657" s="168"/>
      <c r="NHC1657" s="168"/>
      <c r="NHD1657" s="168"/>
      <c r="NHE1657" s="168"/>
      <c r="NHF1657" s="168"/>
      <c r="NHG1657" s="168"/>
      <c r="NHH1657" s="168"/>
      <c r="NHI1657" s="168"/>
      <c r="NHJ1657" s="168"/>
      <c r="NHK1657" s="168"/>
      <c r="NHL1657" s="168"/>
      <c r="NHM1657" s="168"/>
      <c r="NHN1657" s="168"/>
      <c r="NHO1657" s="168"/>
      <c r="NHP1657" s="168"/>
      <c r="NHQ1657" s="168"/>
      <c r="NHR1657" s="168"/>
      <c r="NHS1657" s="168"/>
      <c r="NHT1657" s="168"/>
      <c r="NHU1657" s="168"/>
      <c r="NHV1657" s="168"/>
      <c r="NHW1657" s="168"/>
      <c r="NHX1657" s="168"/>
      <c r="NHY1657" s="168"/>
      <c r="NHZ1657" s="168"/>
      <c r="NIA1657" s="168"/>
      <c r="NIB1657" s="168"/>
      <c r="NIC1657" s="168"/>
      <c r="NID1657" s="168"/>
      <c r="NIE1657" s="168"/>
      <c r="NIF1657" s="168"/>
      <c r="NIG1657" s="168"/>
      <c r="NIH1657" s="168"/>
      <c r="NII1657" s="168"/>
      <c r="NIJ1657" s="168"/>
      <c r="NIK1657" s="168"/>
      <c r="NIL1657" s="168"/>
      <c r="NIM1657" s="168"/>
      <c r="NIN1657" s="168"/>
      <c r="NIO1657" s="168"/>
      <c r="NIP1657" s="168"/>
      <c r="NIQ1657" s="168"/>
      <c r="NIR1657" s="168"/>
      <c r="NIS1657" s="168"/>
      <c r="NIT1657" s="168"/>
      <c r="NIU1657" s="168"/>
      <c r="NIV1657" s="168"/>
      <c r="NIW1657" s="168"/>
      <c r="NIX1657" s="168"/>
      <c r="NIY1657" s="168"/>
      <c r="NIZ1657" s="168"/>
      <c r="NJA1657" s="168"/>
      <c r="NJB1657" s="168"/>
      <c r="NJC1657" s="168"/>
      <c r="NJD1657" s="168"/>
      <c r="NJE1657" s="168"/>
      <c r="NJF1657" s="168"/>
      <c r="NJG1657" s="168"/>
      <c r="NJH1657" s="168"/>
      <c r="NJI1657" s="168"/>
      <c r="NJJ1657" s="168"/>
      <c r="NJK1657" s="168"/>
      <c r="NJL1657" s="168"/>
      <c r="NJM1657" s="168"/>
      <c r="NJN1657" s="168"/>
      <c r="NJO1657" s="168"/>
      <c r="NJP1657" s="168"/>
      <c r="NJQ1657" s="168"/>
      <c r="NJR1657" s="168"/>
      <c r="NJS1657" s="168"/>
      <c r="NJT1657" s="168"/>
      <c r="NJU1657" s="168"/>
      <c r="NJV1657" s="168"/>
      <c r="NJW1657" s="168"/>
      <c r="NJX1657" s="168"/>
      <c r="NJY1657" s="168"/>
      <c r="NJZ1657" s="168"/>
      <c r="NKA1657" s="168"/>
      <c r="NKB1657" s="168"/>
      <c r="NKC1657" s="168"/>
      <c r="NKD1657" s="168"/>
      <c r="NKE1657" s="168"/>
      <c r="NKF1657" s="168"/>
      <c r="NKG1657" s="168"/>
      <c r="NKH1657" s="168"/>
      <c r="NKI1657" s="168"/>
      <c r="NKJ1657" s="168"/>
      <c r="NKK1657" s="168"/>
      <c r="NKL1657" s="168"/>
      <c r="NKM1657" s="168"/>
      <c r="NKN1657" s="168"/>
      <c r="NKO1657" s="168"/>
      <c r="NKP1657" s="168"/>
      <c r="NKQ1657" s="168"/>
      <c r="NKR1657" s="168"/>
      <c r="NKS1657" s="168"/>
      <c r="NKT1657" s="168"/>
      <c r="NKU1657" s="168"/>
      <c r="NKV1657" s="168"/>
      <c r="NKW1657" s="168"/>
      <c r="NKX1657" s="168"/>
      <c r="NKY1657" s="168"/>
      <c r="NKZ1657" s="168"/>
      <c r="NLA1657" s="168"/>
      <c r="NLB1657" s="168"/>
      <c r="NLC1657" s="168"/>
      <c r="NLD1657" s="168"/>
      <c r="NLE1657" s="168"/>
      <c r="NLF1657" s="168"/>
      <c r="NLG1657" s="168"/>
      <c r="NLH1657" s="168"/>
      <c r="NLI1657" s="168"/>
      <c r="NLJ1657" s="168"/>
      <c r="NLK1657" s="168"/>
      <c r="NLL1657" s="168"/>
      <c r="NLM1657" s="168"/>
      <c r="NLN1657" s="168"/>
      <c r="NLO1657" s="168"/>
      <c r="NLP1657" s="168"/>
      <c r="NLQ1657" s="168"/>
      <c r="NLR1657" s="168"/>
      <c r="NLS1657" s="168"/>
      <c r="NLT1657" s="168"/>
      <c r="NLU1657" s="168"/>
      <c r="NLV1657" s="168"/>
      <c r="NLW1657" s="168"/>
      <c r="NLX1657" s="168"/>
      <c r="NLY1657" s="168"/>
      <c r="NLZ1657" s="168"/>
      <c r="NMA1657" s="168"/>
      <c r="NMB1657" s="168"/>
      <c r="NMC1657" s="168"/>
      <c r="NMD1657" s="168"/>
      <c r="NME1657" s="168"/>
      <c r="NMF1657" s="168"/>
      <c r="NMG1657" s="168"/>
      <c r="NMH1657" s="168"/>
      <c r="NMI1657" s="168"/>
      <c r="NMJ1657" s="168"/>
      <c r="NMK1657" s="168"/>
      <c r="NML1657" s="168"/>
      <c r="NMM1657" s="168"/>
      <c r="NMN1657" s="168"/>
      <c r="NMO1657" s="168"/>
      <c r="NMP1657" s="168"/>
      <c r="NMQ1657" s="168"/>
      <c r="NMR1657" s="168"/>
      <c r="NMS1657" s="168"/>
      <c r="NMT1657" s="168"/>
      <c r="NMU1657" s="168"/>
      <c r="NMV1657" s="168"/>
      <c r="NMW1657" s="168"/>
      <c r="NMX1657" s="168"/>
      <c r="NMY1657" s="168"/>
      <c r="NMZ1657" s="168"/>
      <c r="NNA1657" s="168"/>
      <c r="NNB1657" s="168"/>
      <c r="NNC1657" s="168"/>
      <c r="NND1657" s="168"/>
      <c r="NNE1657" s="168"/>
      <c r="NNF1657" s="168"/>
      <c r="NNG1657" s="168"/>
      <c r="NNH1657" s="168"/>
      <c r="NNI1657" s="168"/>
      <c r="NNJ1657" s="168"/>
      <c r="NNK1657" s="168"/>
      <c r="NNL1657" s="168"/>
      <c r="NNM1657" s="168"/>
      <c r="NNN1657" s="168"/>
      <c r="NNO1657" s="168"/>
      <c r="NNP1657" s="168"/>
      <c r="NNQ1657" s="168"/>
      <c r="NNR1657" s="168"/>
      <c r="NNS1657" s="168"/>
      <c r="NNT1657" s="168"/>
      <c r="NNU1657" s="168"/>
      <c r="NNV1657" s="168"/>
      <c r="NNW1657" s="168"/>
      <c r="NNX1657" s="168"/>
      <c r="NNY1657" s="168"/>
      <c r="NNZ1657" s="168"/>
      <c r="NOA1657" s="168"/>
      <c r="NOB1657" s="168"/>
      <c r="NOC1657" s="168"/>
      <c r="NOD1657" s="168"/>
      <c r="NOE1657" s="168"/>
      <c r="NOF1657" s="168"/>
      <c r="NOG1657" s="168"/>
      <c r="NOH1657" s="168"/>
      <c r="NOI1657" s="168"/>
      <c r="NOJ1657" s="168"/>
      <c r="NOK1657" s="168"/>
      <c r="NOL1657" s="168"/>
      <c r="NOM1657" s="168"/>
      <c r="NON1657" s="168"/>
      <c r="NOO1657" s="168"/>
      <c r="NOP1657" s="168"/>
      <c r="NOQ1657" s="168"/>
      <c r="NOR1657" s="168"/>
      <c r="NOS1657" s="168"/>
      <c r="NOT1657" s="168"/>
      <c r="NOU1657" s="168"/>
      <c r="NOV1657" s="168"/>
      <c r="NOW1657" s="168"/>
      <c r="NOX1657" s="168"/>
      <c r="NOY1657" s="168"/>
      <c r="NOZ1657" s="168"/>
      <c r="NPA1657" s="168"/>
      <c r="NPB1657" s="168"/>
      <c r="NPC1657" s="168"/>
      <c r="NPD1657" s="168"/>
      <c r="NPE1657" s="168"/>
      <c r="NPF1657" s="168"/>
      <c r="NPG1657" s="168"/>
      <c r="NPH1657" s="168"/>
      <c r="NPI1657" s="168"/>
      <c r="NPJ1657" s="168"/>
      <c r="NPK1657" s="168"/>
      <c r="NPL1657" s="168"/>
      <c r="NPM1657" s="168"/>
      <c r="NPN1657" s="168"/>
      <c r="NPO1657" s="168"/>
      <c r="NPP1657" s="168"/>
      <c r="NPQ1657" s="168"/>
      <c r="NPR1657" s="168"/>
      <c r="NPS1657" s="168"/>
      <c r="NPT1657" s="168"/>
      <c r="NPU1657" s="168"/>
      <c r="NPV1657" s="168"/>
      <c r="NPW1657" s="168"/>
      <c r="NPX1657" s="168"/>
      <c r="NPY1657" s="168"/>
      <c r="NPZ1657" s="168"/>
      <c r="NQA1657" s="168"/>
      <c r="NQB1657" s="168"/>
      <c r="NQC1657" s="168"/>
      <c r="NQD1657" s="168"/>
      <c r="NQE1657" s="168"/>
      <c r="NQF1657" s="168"/>
      <c r="NQG1657" s="168"/>
      <c r="NQH1657" s="168"/>
      <c r="NQI1657" s="168"/>
      <c r="NQJ1657" s="168"/>
      <c r="NQK1657" s="168"/>
      <c r="NQL1657" s="168"/>
      <c r="NQM1657" s="168"/>
      <c r="NQN1657" s="168"/>
      <c r="NQO1657" s="168"/>
      <c r="NQP1657" s="168"/>
      <c r="NQQ1657" s="168"/>
      <c r="NQR1657" s="168"/>
      <c r="NQS1657" s="168"/>
      <c r="NQT1657" s="168"/>
      <c r="NQU1657" s="168"/>
      <c r="NQV1657" s="168"/>
      <c r="NQW1657" s="168"/>
      <c r="NQX1657" s="168"/>
      <c r="NQY1657" s="168"/>
      <c r="NQZ1657" s="168"/>
      <c r="NRA1657" s="168"/>
      <c r="NRB1657" s="168"/>
      <c r="NRC1657" s="168"/>
      <c r="NRD1657" s="168"/>
      <c r="NRE1657" s="168"/>
      <c r="NRF1657" s="168"/>
      <c r="NRG1657" s="168"/>
      <c r="NRH1657" s="168"/>
      <c r="NRI1657" s="168"/>
      <c r="NRJ1657" s="168"/>
      <c r="NRK1657" s="168"/>
      <c r="NRL1657" s="168"/>
      <c r="NRM1657" s="168"/>
      <c r="NRN1657" s="168"/>
      <c r="NRO1657" s="168"/>
      <c r="NRP1657" s="168"/>
      <c r="NRQ1657" s="168"/>
      <c r="NRR1657" s="168"/>
      <c r="NRS1657" s="168"/>
      <c r="NRT1657" s="168"/>
      <c r="NRU1657" s="168"/>
      <c r="NRV1657" s="168"/>
      <c r="NRW1657" s="168"/>
      <c r="NRX1657" s="168"/>
      <c r="NRY1657" s="168"/>
      <c r="NRZ1657" s="168"/>
      <c r="NSA1657" s="168"/>
      <c r="NSB1657" s="168"/>
      <c r="NSC1657" s="168"/>
      <c r="NSD1657" s="168"/>
      <c r="NSE1657" s="168"/>
      <c r="NSF1657" s="168"/>
      <c r="NSG1657" s="168"/>
      <c r="NSH1657" s="168"/>
      <c r="NSI1657" s="168"/>
      <c r="NSJ1657" s="168"/>
      <c r="NSK1657" s="168"/>
      <c r="NSL1657" s="168"/>
      <c r="NSM1657" s="168"/>
      <c r="NSN1657" s="168"/>
      <c r="NSO1657" s="168"/>
      <c r="NSP1657" s="168"/>
      <c r="NSQ1657" s="168"/>
      <c r="NSR1657" s="168"/>
      <c r="NSS1657" s="168"/>
      <c r="NST1657" s="168"/>
      <c r="NSU1657" s="168"/>
      <c r="NSV1657" s="168"/>
      <c r="NSW1657" s="168"/>
      <c r="NSX1657" s="168"/>
      <c r="NSY1657" s="168"/>
      <c r="NSZ1657" s="168"/>
      <c r="NTA1657" s="168"/>
      <c r="NTB1657" s="168"/>
      <c r="NTC1657" s="168"/>
      <c r="NTD1657" s="168"/>
      <c r="NTE1657" s="168"/>
      <c r="NTF1657" s="168"/>
      <c r="NTG1657" s="168"/>
      <c r="NTH1657" s="168"/>
      <c r="NTI1657" s="168"/>
      <c r="NTJ1657" s="168"/>
      <c r="NTK1657" s="168"/>
      <c r="NTL1657" s="168"/>
      <c r="NTM1657" s="168"/>
      <c r="NTN1657" s="168"/>
      <c r="NTO1657" s="168"/>
      <c r="NTP1657" s="168"/>
      <c r="NTQ1657" s="168"/>
      <c r="NTR1657" s="168"/>
      <c r="NTS1657" s="168"/>
      <c r="NTT1657" s="168"/>
      <c r="NTU1657" s="168"/>
      <c r="NTV1657" s="168"/>
      <c r="NTW1657" s="168"/>
      <c r="NTX1657" s="168"/>
      <c r="NTY1657" s="168"/>
      <c r="NTZ1657" s="168"/>
      <c r="NUA1657" s="168"/>
      <c r="NUB1657" s="168"/>
      <c r="NUC1657" s="168"/>
      <c r="NUD1657" s="168"/>
      <c r="NUE1657" s="168"/>
      <c r="NUF1657" s="168"/>
      <c r="NUG1657" s="168"/>
      <c r="NUH1657" s="168"/>
      <c r="NUI1657" s="168"/>
      <c r="NUJ1657" s="168"/>
      <c r="NUK1657" s="168"/>
      <c r="NUL1657" s="168"/>
      <c r="NUM1657" s="168"/>
      <c r="NUN1657" s="168"/>
      <c r="NUO1657" s="168"/>
      <c r="NUP1657" s="168"/>
      <c r="NUQ1657" s="168"/>
      <c r="NUR1657" s="168"/>
      <c r="NUS1657" s="168"/>
      <c r="NUT1657" s="168"/>
      <c r="NUU1657" s="168"/>
      <c r="NUV1657" s="168"/>
      <c r="NUW1657" s="168"/>
      <c r="NUX1657" s="168"/>
      <c r="NUY1657" s="168"/>
      <c r="NUZ1657" s="168"/>
      <c r="NVA1657" s="168"/>
      <c r="NVB1657" s="168"/>
      <c r="NVC1657" s="168"/>
      <c r="NVD1657" s="168"/>
      <c r="NVE1657" s="168"/>
      <c r="NVF1657" s="168"/>
      <c r="NVG1657" s="168"/>
      <c r="NVH1657" s="168"/>
      <c r="NVI1657" s="168"/>
      <c r="NVJ1657" s="168"/>
      <c r="NVK1657" s="168"/>
      <c r="NVL1657" s="168"/>
      <c r="NVM1657" s="168"/>
      <c r="NVN1657" s="168"/>
      <c r="NVO1657" s="168"/>
      <c r="NVP1657" s="168"/>
      <c r="NVQ1657" s="168"/>
      <c r="NVR1657" s="168"/>
      <c r="NVS1657" s="168"/>
      <c r="NVT1657" s="168"/>
      <c r="NVU1657" s="168"/>
      <c r="NVV1657" s="168"/>
      <c r="NVW1657" s="168"/>
      <c r="NVX1657" s="168"/>
      <c r="NVY1657" s="168"/>
      <c r="NVZ1657" s="168"/>
      <c r="NWA1657" s="168"/>
      <c r="NWB1657" s="168"/>
      <c r="NWC1657" s="168"/>
      <c r="NWD1657" s="168"/>
      <c r="NWE1657" s="168"/>
      <c r="NWF1657" s="168"/>
      <c r="NWG1657" s="168"/>
      <c r="NWH1657" s="168"/>
      <c r="NWI1657" s="168"/>
      <c r="NWJ1657" s="168"/>
      <c r="NWK1657" s="168"/>
      <c r="NWL1657" s="168"/>
      <c r="NWM1657" s="168"/>
      <c r="NWN1657" s="168"/>
      <c r="NWO1657" s="168"/>
      <c r="NWP1657" s="168"/>
      <c r="NWQ1657" s="168"/>
      <c r="NWR1657" s="168"/>
      <c r="NWS1657" s="168"/>
      <c r="NWT1657" s="168"/>
      <c r="NWU1657" s="168"/>
      <c r="NWV1657" s="168"/>
      <c r="NWW1657" s="168"/>
      <c r="NWX1657" s="168"/>
      <c r="NWY1657" s="168"/>
      <c r="NWZ1657" s="168"/>
      <c r="NXA1657" s="168"/>
      <c r="NXB1657" s="168"/>
      <c r="NXC1657" s="168"/>
      <c r="NXD1657" s="168"/>
      <c r="NXE1657" s="168"/>
      <c r="NXF1657" s="168"/>
      <c r="NXG1657" s="168"/>
      <c r="NXH1657" s="168"/>
      <c r="NXI1657" s="168"/>
      <c r="NXJ1657" s="168"/>
      <c r="NXK1657" s="168"/>
      <c r="NXL1657" s="168"/>
      <c r="NXM1657" s="168"/>
      <c r="NXN1657" s="168"/>
      <c r="NXO1657" s="168"/>
      <c r="NXP1657" s="168"/>
      <c r="NXQ1657" s="168"/>
      <c r="NXR1657" s="168"/>
      <c r="NXS1657" s="168"/>
      <c r="NXT1657" s="168"/>
      <c r="NXU1657" s="168"/>
      <c r="NXV1657" s="168"/>
      <c r="NXW1657" s="168"/>
      <c r="NXX1657" s="168"/>
      <c r="NXY1657" s="168"/>
      <c r="NXZ1657" s="168"/>
      <c r="NYA1657" s="168"/>
      <c r="NYB1657" s="168"/>
      <c r="NYC1657" s="168"/>
      <c r="NYD1657" s="168"/>
      <c r="NYE1657" s="168"/>
      <c r="NYF1657" s="168"/>
      <c r="NYG1657" s="168"/>
      <c r="NYH1657" s="168"/>
      <c r="NYI1657" s="168"/>
      <c r="NYJ1657" s="168"/>
      <c r="NYK1657" s="168"/>
      <c r="NYL1657" s="168"/>
      <c r="NYM1657" s="168"/>
      <c r="NYN1657" s="168"/>
      <c r="NYO1657" s="168"/>
      <c r="NYP1657" s="168"/>
      <c r="NYQ1657" s="168"/>
      <c r="NYR1657" s="168"/>
      <c r="NYS1657" s="168"/>
      <c r="NYT1657" s="168"/>
      <c r="NYU1657" s="168"/>
      <c r="NYV1657" s="168"/>
      <c r="NYW1657" s="168"/>
      <c r="NYX1657" s="168"/>
      <c r="NYY1657" s="168"/>
      <c r="NYZ1657" s="168"/>
      <c r="NZA1657" s="168"/>
      <c r="NZB1657" s="168"/>
      <c r="NZC1657" s="168"/>
      <c r="NZD1657" s="168"/>
      <c r="NZE1657" s="168"/>
      <c r="NZF1657" s="168"/>
      <c r="NZG1657" s="168"/>
      <c r="NZH1657" s="168"/>
      <c r="NZI1657" s="168"/>
      <c r="NZJ1657" s="168"/>
      <c r="NZK1657" s="168"/>
      <c r="NZL1657" s="168"/>
      <c r="NZM1657" s="168"/>
      <c r="NZN1657" s="168"/>
      <c r="NZO1657" s="168"/>
      <c r="NZP1657" s="168"/>
      <c r="NZQ1657" s="168"/>
      <c r="NZR1657" s="168"/>
      <c r="NZS1657" s="168"/>
      <c r="NZT1657" s="168"/>
      <c r="NZU1657" s="168"/>
      <c r="NZV1657" s="168"/>
      <c r="NZW1657" s="168"/>
      <c r="NZX1657" s="168"/>
      <c r="NZY1657" s="168"/>
      <c r="NZZ1657" s="168"/>
      <c r="OAA1657" s="168"/>
      <c r="OAB1657" s="168"/>
      <c r="OAC1657" s="168"/>
      <c r="OAD1657" s="168"/>
      <c r="OAE1657" s="168"/>
      <c r="OAF1657" s="168"/>
      <c r="OAG1657" s="168"/>
      <c r="OAH1657" s="168"/>
      <c r="OAI1657" s="168"/>
      <c r="OAJ1657" s="168"/>
      <c r="OAK1657" s="168"/>
      <c r="OAL1657" s="168"/>
      <c r="OAM1657" s="168"/>
      <c r="OAN1657" s="168"/>
      <c r="OAO1657" s="168"/>
      <c r="OAP1657" s="168"/>
      <c r="OAQ1657" s="168"/>
      <c r="OAR1657" s="168"/>
      <c r="OAS1657" s="168"/>
      <c r="OAT1657" s="168"/>
      <c r="OAU1657" s="168"/>
      <c r="OAV1657" s="168"/>
      <c r="OAW1657" s="168"/>
      <c r="OAX1657" s="168"/>
      <c r="OAY1657" s="168"/>
      <c r="OAZ1657" s="168"/>
      <c r="OBA1657" s="168"/>
      <c r="OBB1657" s="168"/>
      <c r="OBC1657" s="168"/>
      <c r="OBD1657" s="168"/>
      <c r="OBE1657" s="168"/>
      <c r="OBF1657" s="168"/>
      <c r="OBG1657" s="168"/>
      <c r="OBH1657" s="168"/>
      <c r="OBI1657" s="168"/>
      <c r="OBJ1657" s="168"/>
      <c r="OBK1657" s="168"/>
      <c r="OBL1657" s="168"/>
      <c r="OBM1657" s="168"/>
      <c r="OBN1657" s="168"/>
      <c r="OBO1657" s="168"/>
      <c r="OBP1657" s="168"/>
      <c r="OBQ1657" s="168"/>
      <c r="OBR1657" s="168"/>
      <c r="OBS1657" s="168"/>
      <c r="OBT1657" s="168"/>
      <c r="OBU1657" s="168"/>
      <c r="OBV1657" s="168"/>
      <c r="OBW1657" s="168"/>
      <c r="OBX1657" s="168"/>
      <c r="OBY1657" s="168"/>
      <c r="OBZ1657" s="168"/>
      <c r="OCA1657" s="168"/>
      <c r="OCB1657" s="168"/>
      <c r="OCC1657" s="168"/>
      <c r="OCD1657" s="168"/>
      <c r="OCE1657" s="168"/>
      <c r="OCF1657" s="168"/>
      <c r="OCG1657" s="168"/>
      <c r="OCH1657" s="168"/>
      <c r="OCI1657" s="168"/>
      <c r="OCJ1657" s="168"/>
      <c r="OCK1657" s="168"/>
      <c r="OCL1657" s="168"/>
      <c r="OCM1657" s="168"/>
      <c r="OCN1657" s="168"/>
      <c r="OCO1657" s="168"/>
      <c r="OCP1657" s="168"/>
      <c r="OCQ1657" s="168"/>
      <c r="OCR1657" s="168"/>
      <c r="OCS1657" s="168"/>
      <c r="OCT1657" s="168"/>
      <c r="OCU1657" s="168"/>
      <c r="OCV1657" s="168"/>
      <c r="OCW1657" s="168"/>
      <c r="OCX1657" s="168"/>
      <c r="OCY1657" s="168"/>
      <c r="OCZ1657" s="168"/>
      <c r="ODA1657" s="168"/>
      <c r="ODB1657" s="168"/>
      <c r="ODC1657" s="168"/>
      <c r="ODD1657" s="168"/>
      <c r="ODE1657" s="168"/>
      <c r="ODF1657" s="168"/>
      <c r="ODG1657" s="168"/>
      <c r="ODH1657" s="168"/>
      <c r="ODI1657" s="168"/>
      <c r="ODJ1657" s="168"/>
      <c r="ODK1657" s="168"/>
      <c r="ODL1657" s="168"/>
      <c r="ODM1657" s="168"/>
      <c r="ODN1657" s="168"/>
      <c r="ODO1657" s="168"/>
      <c r="ODP1657" s="168"/>
      <c r="ODQ1657" s="168"/>
      <c r="ODR1657" s="168"/>
      <c r="ODS1657" s="168"/>
      <c r="ODT1657" s="168"/>
      <c r="ODU1657" s="168"/>
      <c r="ODV1657" s="168"/>
      <c r="ODW1657" s="168"/>
      <c r="ODX1657" s="168"/>
      <c r="ODY1657" s="168"/>
      <c r="ODZ1657" s="168"/>
      <c r="OEA1657" s="168"/>
      <c r="OEB1657" s="168"/>
      <c r="OEC1657" s="168"/>
      <c r="OED1657" s="168"/>
      <c r="OEE1657" s="168"/>
      <c r="OEF1657" s="168"/>
      <c r="OEG1657" s="168"/>
      <c r="OEH1657" s="168"/>
      <c r="OEI1657" s="168"/>
      <c r="OEJ1657" s="168"/>
      <c r="OEK1657" s="168"/>
      <c r="OEL1657" s="168"/>
      <c r="OEM1657" s="168"/>
      <c r="OEN1657" s="168"/>
      <c r="OEO1657" s="168"/>
      <c r="OEP1657" s="168"/>
      <c r="OEQ1657" s="168"/>
      <c r="OER1657" s="168"/>
      <c r="OES1657" s="168"/>
      <c r="OET1657" s="168"/>
      <c r="OEU1657" s="168"/>
      <c r="OEV1657" s="168"/>
      <c r="OEW1657" s="168"/>
      <c r="OEX1657" s="168"/>
      <c r="OEY1657" s="168"/>
      <c r="OEZ1657" s="168"/>
      <c r="OFA1657" s="168"/>
      <c r="OFB1657" s="168"/>
      <c r="OFC1657" s="168"/>
      <c r="OFD1657" s="168"/>
      <c r="OFE1657" s="168"/>
      <c r="OFF1657" s="168"/>
      <c r="OFG1657" s="168"/>
      <c r="OFH1657" s="168"/>
      <c r="OFI1657" s="168"/>
      <c r="OFJ1657" s="168"/>
      <c r="OFK1657" s="168"/>
      <c r="OFL1657" s="168"/>
      <c r="OFM1657" s="168"/>
      <c r="OFN1657" s="168"/>
      <c r="OFO1657" s="168"/>
      <c r="OFP1657" s="168"/>
      <c r="OFQ1657" s="168"/>
      <c r="OFR1657" s="168"/>
      <c r="OFS1657" s="168"/>
      <c r="OFT1657" s="168"/>
      <c r="OFU1657" s="168"/>
      <c r="OFV1657" s="168"/>
      <c r="OFW1657" s="168"/>
      <c r="OFX1657" s="168"/>
      <c r="OFY1657" s="168"/>
      <c r="OFZ1657" s="168"/>
      <c r="OGA1657" s="168"/>
      <c r="OGB1657" s="168"/>
      <c r="OGC1657" s="168"/>
      <c r="OGD1657" s="168"/>
      <c r="OGE1657" s="168"/>
      <c r="OGF1657" s="168"/>
      <c r="OGG1657" s="168"/>
      <c r="OGH1657" s="168"/>
      <c r="OGI1657" s="168"/>
      <c r="OGJ1657" s="168"/>
      <c r="OGK1657" s="168"/>
      <c r="OGL1657" s="168"/>
      <c r="OGM1657" s="168"/>
      <c r="OGN1657" s="168"/>
      <c r="OGO1657" s="168"/>
      <c r="OGP1657" s="168"/>
      <c r="OGQ1657" s="168"/>
      <c r="OGR1657" s="168"/>
      <c r="OGS1657" s="168"/>
      <c r="OGT1657" s="168"/>
      <c r="OGU1657" s="168"/>
      <c r="OGV1657" s="168"/>
      <c r="OGW1657" s="168"/>
      <c r="OGX1657" s="168"/>
      <c r="OGY1657" s="168"/>
      <c r="OGZ1657" s="168"/>
      <c r="OHA1657" s="168"/>
      <c r="OHB1657" s="168"/>
      <c r="OHC1657" s="168"/>
      <c r="OHD1657" s="168"/>
      <c r="OHE1657" s="168"/>
      <c r="OHF1657" s="168"/>
      <c r="OHG1657" s="168"/>
      <c r="OHH1657" s="168"/>
      <c r="OHI1657" s="168"/>
      <c r="OHJ1657" s="168"/>
      <c r="OHK1657" s="168"/>
      <c r="OHL1657" s="168"/>
      <c r="OHM1657" s="168"/>
      <c r="OHN1657" s="168"/>
      <c r="OHO1657" s="168"/>
      <c r="OHP1657" s="168"/>
      <c r="OHQ1657" s="168"/>
      <c r="OHR1657" s="168"/>
      <c r="OHS1657" s="168"/>
      <c r="OHT1657" s="168"/>
      <c r="OHU1657" s="168"/>
      <c r="OHV1657" s="168"/>
      <c r="OHW1657" s="168"/>
      <c r="OHX1657" s="168"/>
      <c r="OHY1657" s="168"/>
      <c r="OHZ1657" s="168"/>
      <c r="OIA1657" s="168"/>
      <c r="OIB1657" s="168"/>
      <c r="OIC1657" s="168"/>
      <c r="OID1657" s="168"/>
      <c r="OIE1657" s="168"/>
      <c r="OIF1657" s="168"/>
      <c r="OIG1657" s="168"/>
      <c r="OIH1657" s="168"/>
      <c r="OII1657" s="168"/>
      <c r="OIJ1657" s="168"/>
      <c r="OIK1657" s="168"/>
      <c r="OIL1657" s="168"/>
      <c r="OIM1657" s="168"/>
      <c r="OIN1657" s="168"/>
      <c r="OIO1657" s="168"/>
      <c r="OIP1657" s="168"/>
      <c r="OIQ1657" s="168"/>
      <c r="OIR1657" s="168"/>
      <c r="OIS1657" s="168"/>
      <c r="OIT1657" s="168"/>
      <c r="OIU1657" s="168"/>
      <c r="OIV1657" s="168"/>
      <c r="OIW1657" s="168"/>
      <c r="OIX1657" s="168"/>
      <c r="OIY1657" s="168"/>
      <c r="OIZ1657" s="168"/>
      <c r="OJA1657" s="168"/>
      <c r="OJB1657" s="168"/>
      <c r="OJC1657" s="168"/>
      <c r="OJD1657" s="168"/>
      <c r="OJE1657" s="168"/>
      <c r="OJF1657" s="168"/>
      <c r="OJG1657" s="168"/>
      <c r="OJH1657" s="168"/>
      <c r="OJI1657" s="168"/>
      <c r="OJJ1657" s="168"/>
      <c r="OJK1657" s="168"/>
      <c r="OJL1657" s="168"/>
      <c r="OJM1657" s="168"/>
      <c r="OJN1657" s="168"/>
      <c r="OJO1657" s="168"/>
      <c r="OJP1657" s="168"/>
      <c r="OJQ1657" s="168"/>
      <c r="OJR1657" s="168"/>
      <c r="OJS1657" s="168"/>
      <c r="OJT1657" s="168"/>
      <c r="OJU1657" s="168"/>
      <c r="OJV1657" s="168"/>
      <c r="OJW1657" s="168"/>
      <c r="OJX1657" s="168"/>
      <c r="OJY1657" s="168"/>
      <c r="OJZ1657" s="168"/>
      <c r="OKA1657" s="168"/>
      <c r="OKB1657" s="168"/>
      <c r="OKC1657" s="168"/>
      <c r="OKD1657" s="168"/>
      <c r="OKE1657" s="168"/>
      <c r="OKF1657" s="168"/>
      <c r="OKG1657" s="168"/>
      <c r="OKH1657" s="168"/>
      <c r="OKI1657" s="168"/>
      <c r="OKJ1657" s="168"/>
      <c r="OKK1657" s="168"/>
      <c r="OKL1657" s="168"/>
      <c r="OKM1657" s="168"/>
      <c r="OKN1657" s="168"/>
      <c r="OKO1657" s="168"/>
      <c r="OKP1657" s="168"/>
      <c r="OKQ1657" s="168"/>
      <c r="OKR1657" s="168"/>
      <c r="OKS1657" s="168"/>
      <c r="OKT1657" s="168"/>
      <c r="OKU1657" s="168"/>
      <c r="OKV1657" s="168"/>
      <c r="OKW1657" s="168"/>
      <c r="OKX1657" s="168"/>
      <c r="OKY1657" s="168"/>
      <c r="OKZ1657" s="168"/>
      <c r="OLA1657" s="168"/>
      <c r="OLB1657" s="168"/>
      <c r="OLC1657" s="168"/>
      <c r="OLD1657" s="168"/>
      <c r="OLE1657" s="168"/>
      <c r="OLF1657" s="168"/>
      <c r="OLG1657" s="168"/>
      <c r="OLH1657" s="168"/>
      <c r="OLI1657" s="168"/>
      <c r="OLJ1657" s="168"/>
      <c r="OLK1657" s="168"/>
      <c r="OLL1657" s="168"/>
      <c r="OLM1657" s="168"/>
      <c r="OLN1657" s="168"/>
      <c r="OLO1657" s="168"/>
      <c r="OLP1657" s="168"/>
      <c r="OLQ1657" s="168"/>
      <c r="OLR1657" s="168"/>
      <c r="OLS1657" s="168"/>
      <c r="OLT1657" s="168"/>
      <c r="OLU1657" s="168"/>
      <c r="OLV1657" s="168"/>
      <c r="OLW1657" s="168"/>
      <c r="OLX1657" s="168"/>
      <c r="OLY1657" s="168"/>
      <c r="OLZ1657" s="168"/>
      <c r="OMA1657" s="168"/>
      <c r="OMB1657" s="168"/>
      <c r="OMC1657" s="168"/>
      <c r="OMD1657" s="168"/>
      <c r="OME1657" s="168"/>
      <c r="OMF1657" s="168"/>
      <c r="OMG1657" s="168"/>
      <c r="OMH1657" s="168"/>
      <c r="OMI1657" s="168"/>
      <c r="OMJ1657" s="168"/>
      <c r="OMK1657" s="168"/>
      <c r="OML1657" s="168"/>
      <c r="OMM1657" s="168"/>
      <c r="OMN1657" s="168"/>
      <c r="OMO1657" s="168"/>
      <c r="OMP1657" s="168"/>
      <c r="OMQ1657" s="168"/>
      <c r="OMR1657" s="168"/>
      <c r="OMS1657" s="168"/>
      <c r="OMT1657" s="168"/>
      <c r="OMU1657" s="168"/>
      <c r="OMV1657" s="168"/>
      <c r="OMW1657" s="168"/>
      <c r="OMX1657" s="168"/>
      <c r="OMY1657" s="168"/>
      <c r="OMZ1657" s="168"/>
      <c r="ONA1657" s="168"/>
      <c r="ONB1657" s="168"/>
      <c r="ONC1657" s="168"/>
      <c r="OND1657" s="168"/>
      <c r="ONE1657" s="168"/>
      <c r="ONF1657" s="168"/>
      <c r="ONG1657" s="168"/>
      <c r="ONH1657" s="168"/>
      <c r="ONI1657" s="168"/>
      <c r="ONJ1657" s="168"/>
      <c r="ONK1657" s="168"/>
      <c r="ONL1657" s="168"/>
      <c r="ONM1657" s="168"/>
      <c r="ONN1657" s="168"/>
      <c r="ONO1657" s="168"/>
      <c r="ONP1657" s="168"/>
      <c r="ONQ1657" s="168"/>
      <c r="ONR1657" s="168"/>
      <c r="ONS1657" s="168"/>
      <c r="ONT1657" s="168"/>
      <c r="ONU1657" s="168"/>
      <c r="ONV1657" s="168"/>
      <c r="ONW1657" s="168"/>
      <c r="ONX1657" s="168"/>
      <c r="ONY1657" s="168"/>
      <c r="ONZ1657" s="168"/>
      <c r="OOA1657" s="168"/>
      <c r="OOB1657" s="168"/>
      <c r="OOC1657" s="168"/>
      <c r="OOD1657" s="168"/>
      <c r="OOE1657" s="168"/>
      <c r="OOF1657" s="168"/>
      <c r="OOG1657" s="168"/>
      <c r="OOH1657" s="168"/>
      <c r="OOI1657" s="168"/>
      <c r="OOJ1657" s="168"/>
      <c r="OOK1657" s="168"/>
      <c r="OOL1657" s="168"/>
      <c r="OOM1657" s="168"/>
      <c r="OON1657" s="168"/>
      <c r="OOO1657" s="168"/>
      <c r="OOP1657" s="168"/>
      <c r="OOQ1657" s="168"/>
      <c r="OOR1657" s="168"/>
      <c r="OOS1657" s="168"/>
      <c r="OOT1657" s="168"/>
      <c r="OOU1657" s="168"/>
      <c r="OOV1657" s="168"/>
      <c r="OOW1657" s="168"/>
      <c r="OOX1657" s="168"/>
      <c r="OOY1657" s="168"/>
      <c r="OOZ1657" s="168"/>
      <c r="OPA1657" s="168"/>
      <c r="OPB1657" s="168"/>
      <c r="OPC1657" s="168"/>
      <c r="OPD1657" s="168"/>
      <c r="OPE1657" s="168"/>
      <c r="OPF1657" s="168"/>
      <c r="OPG1657" s="168"/>
      <c r="OPH1657" s="168"/>
      <c r="OPI1657" s="168"/>
      <c r="OPJ1657" s="168"/>
      <c r="OPK1657" s="168"/>
      <c r="OPL1657" s="168"/>
      <c r="OPM1657" s="168"/>
      <c r="OPN1657" s="168"/>
      <c r="OPO1657" s="168"/>
      <c r="OPP1657" s="168"/>
      <c r="OPQ1657" s="168"/>
      <c r="OPR1657" s="168"/>
      <c r="OPS1657" s="168"/>
      <c r="OPT1657" s="168"/>
      <c r="OPU1657" s="168"/>
      <c r="OPV1657" s="168"/>
      <c r="OPW1657" s="168"/>
      <c r="OPX1657" s="168"/>
      <c r="OPY1657" s="168"/>
      <c r="OPZ1657" s="168"/>
      <c r="OQA1657" s="168"/>
      <c r="OQB1657" s="168"/>
      <c r="OQC1657" s="168"/>
      <c r="OQD1657" s="168"/>
      <c r="OQE1657" s="168"/>
      <c r="OQF1657" s="168"/>
      <c r="OQG1657" s="168"/>
      <c r="OQH1657" s="168"/>
      <c r="OQI1657" s="168"/>
      <c r="OQJ1657" s="168"/>
      <c r="OQK1657" s="168"/>
      <c r="OQL1657" s="168"/>
      <c r="OQM1657" s="168"/>
      <c r="OQN1657" s="168"/>
      <c r="OQO1657" s="168"/>
      <c r="OQP1657" s="168"/>
      <c r="OQQ1657" s="168"/>
      <c r="OQR1657" s="168"/>
      <c r="OQS1657" s="168"/>
      <c r="OQT1657" s="168"/>
      <c r="OQU1657" s="168"/>
      <c r="OQV1657" s="168"/>
      <c r="OQW1657" s="168"/>
      <c r="OQX1657" s="168"/>
      <c r="OQY1657" s="168"/>
      <c r="OQZ1657" s="168"/>
      <c r="ORA1657" s="168"/>
      <c r="ORB1657" s="168"/>
      <c r="ORC1657" s="168"/>
      <c r="ORD1657" s="168"/>
      <c r="ORE1657" s="168"/>
      <c r="ORF1657" s="168"/>
      <c r="ORG1657" s="168"/>
      <c r="ORH1657" s="168"/>
      <c r="ORI1657" s="168"/>
      <c r="ORJ1657" s="168"/>
      <c r="ORK1657" s="168"/>
      <c r="ORL1657" s="168"/>
      <c r="ORM1657" s="168"/>
      <c r="ORN1657" s="168"/>
      <c r="ORO1657" s="168"/>
      <c r="ORP1657" s="168"/>
      <c r="ORQ1657" s="168"/>
      <c r="ORR1657" s="168"/>
      <c r="ORS1657" s="168"/>
      <c r="ORT1657" s="168"/>
      <c r="ORU1657" s="168"/>
      <c r="ORV1657" s="168"/>
      <c r="ORW1657" s="168"/>
      <c r="ORX1657" s="168"/>
      <c r="ORY1657" s="168"/>
      <c r="ORZ1657" s="168"/>
      <c r="OSA1657" s="168"/>
      <c r="OSB1657" s="168"/>
      <c r="OSC1657" s="168"/>
      <c r="OSD1657" s="168"/>
      <c r="OSE1657" s="168"/>
      <c r="OSF1657" s="168"/>
      <c r="OSG1657" s="168"/>
      <c r="OSH1657" s="168"/>
      <c r="OSI1657" s="168"/>
      <c r="OSJ1657" s="168"/>
      <c r="OSK1657" s="168"/>
      <c r="OSL1657" s="168"/>
      <c r="OSM1657" s="168"/>
      <c r="OSN1657" s="168"/>
      <c r="OSO1657" s="168"/>
      <c r="OSP1657" s="168"/>
      <c r="OSQ1657" s="168"/>
      <c r="OSR1657" s="168"/>
      <c r="OSS1657" s="168"/>
      <c r="OST1657" s="168"/>
      <c r="OSU1657" s="168"/>
      <c r="OSV1657" s="168"/>
      <c r="OSW1657" s="168"/>
      <c r="OSX1657" s="168"/>
      <c r="OSY1657" s="168"/>
      <c r="OSZ1657" s="168"/>
      <c r="OTA1657" s="168"/>
      <c r="OTB1657" s="168"/>
      <c r="OTC1657" s="168"/>
      <c r="OTD1657" s="168"/>
      <c r="OTE1657" s="168"/>
      <c r="OTF1657" s="168"/>
      <c r="OTG1657" s="168"/>
      <c r="OTH1657" s="168"/>
      <c r="OTI1657" s="168"/>
      <c r="OTJ1657" s="168"/>
      <c r="OTK1657" s="168"/>
      <c r="OTL1657" s="168"/>
      <c r="OTM1657" s="168"/>
      <c r="OTN1657" s="168"/>
      <c r="OTO1657" s="168"/>
      <c r="OTP1657" s="168"/>
      <c r="OTQ1657" s="168"/>
      <c r="OTR1657" s="168"/>
      <c r="OTS1657" s="168"/>
      <c r="OTT1657" s="168"/>
      <c r="OTU1657" s="168"/>
      <c r="OTV1657" s="168"/>
      <c r="OTW1657" s="168"/>
      <c r="OTX1657" s="168"/>
      <c r="OTY1657" s="168"/>
      <c r="OTZ1657" s="168"/>
      <c r="OUA1657" s="168"/>
      <c r="OUB1657" s="168"/>
      <c r="OUC1657" s="168"/>
      <c r="OUD1657" s="168"/>
      <c r="OUE1657" s="168"/>
      <c r="OUF1657" s="168"/>
      <c r="OUG1657" s="168"/>
      <c r="OUH1657" s="168"/>
      <c r="OUI1657" s="168"/>
      <c r="OUJ1657" s="168"/>
      <c r="OUK1657" s="168"/>
      <c r="OUL1657" s="168"/>
      <c r="OUM1657" s="168"/>
      <c r="OUN1657" s="168"/>
      <c r="OUO1657" s="168"/>
      <c r="OUP1657" s="168"/>
      <c r="OUQ1657" s="168"/>
      <c r="OUR1657" s="168"/>
      <c r="OUS1657" s="168"/>
      <c r="OUT1657" s="168"/>
      <c r="OUU1657" s="168"/>
      <c r="OUV1657" s="168"/>
      <c r="OUW1657" s="168"/>
      <c r="OUX1657" s="168"/>
      <c r="OUY1657" s="168"/>
      <c r="OUZ1657" s="168"/>
      <c r="OVA1657" s="168"/>
      <c r="OVB1657" s="168"/>
      <c r="OVC1657" s="168"/>
      <c r="OVD1657" s="168"/>
      <c r="OVE1657" s="168"/>
      <c r="OVF1657" s="168"/>
      <c r="OVG1657" s="168"/>
      <c r="OVH1657" s="168"/>
      <c r="OVI1657" s="168"/>
      <c r="OVJ1657" s="168"/>
      <c r="OVK1657" s="168"/>
      <c r="OVL1657" s="168"/>
      <c r="OVM1657" s="168"/>
      <c r="OVN1657" s="168"/>
      <c r="OVO1657" s="168"/>
      <c r="OVP1657" s="168"/>
      <c r="OVQ1657" s="168"/>
      <c r="OVR1657" s="168"/>
      <c r="OVS1657" s="168"/>
      <c r="OVT1657" s="168"/>
      <c r="OVU1657" s="168"/>
      <c r="OVV1657" s="168"/>
      <c r="OVW1657" s="168"/>
      <c r="OVX1657" s="168"/>
      <c r="OVY1657" s="168"/>
      <c r="OVZ1657" s="168"/>
      <c r="OWA1657" s="168"/>
      <c r="OWB1657" s="168"/>
      <c r="OWC1657" s="168"/>
      <c r="OWD1657" s="168"/>
      <c r="OWE1657" s="168"/>
      <c r="OWF1657" s="168"/>
      <c r="OWG1657" s="168"/>
      <c r="OWH1657" s="168"/>
      <c r="OWI1657" s="168"/>
      <c r="OWJ1657" s="168"/>
      <c r="OWK1657" s="168"/>
      <c r="OWL1657" s="168"/>
      <c r="OWM1657" s="168"/>
      <c r="OWN1657" s="168"/>
      <c r="OWO1657" s="168"/>
      <c r="OWP1657" s="168"/>
      <c r="OWQ1657" s="168"/>
      <c r="OWR1657" s="168"/>
      <c r="OWS1657" s="168"/>
      <c r="OWT1657" s="168"/>
      <c r="OWU1657" s="168"/>
      <c r="OWV1657" s="168"/>
      <c r="OWW1657" s="168"/>
      <c r="OWX1657" s="168"/>
      <c r="OWY1657" s="168"/>
      <c r="OWZ1657" s="168"/>
      <c r="OXA1657" s="168"/>
      <c r="OXB1657" s="168"/>
      <c r="OXC1657" s="168"/>
      <c r="OXD1657" s="168"/>
      <c r="OXE1657" s="168"/>
      <c r="OXF1657" s="168"/>
      <c r="OXG1657" s="168"/>
      <c r="OXH1657" s="168"/>
      <c r="OXI1657" s="168"/>
      <c r="OXJ1657" s="168"/>
      <c r="OXK1657" s="168"/>
      <c r="OXL1657" s="168"/>
      <c r="OXM1657" s="168"/>
      <c r="OXN1657" s="168"/>
      <c r="OXO1657" s="168"/>
      <c r="OXP1657" s="168"/>
      <c r="OXQ1657" s="168"/>
      <c r="OXR1657" s="168"/>
      <c r="OXS1657" s="168"/>
      <c r="OXT1657" s="168"/>
      <c r="OXU1657" s="168"/>
      <c r="OXV1657" s="168"/>
      <c r="OXW1657" s="168"/>
      <c r="OXX1657" s="168"/>
      <c r="OXY1657" s="168"/>
      <c r="OXZ1657" s="168"/>
      <c r="OYA1657" s="168"/>
      <c r="OYB1657" s="168"/>
      <c r="OYC1657" s="168"/>
      <c r="OYD1657" s="168"/>
      <c r="OYE1657" s="168"/>
      <c r="OYF1657" s="168"/>
      <c r="OYG1657" s="168"/>
      <c r="OYH1657" s="168"/>
      <c r="OYI1657" s="168"/>
      <c r="OYJ1657" s="168"/>
      <c r="OYK1657" s="168"/>
      <c r="OYL1657" s="168"/>
      <c r="OYM1657" s="168"/>
      <c r="OYN1657" s="168"/>
      <c r="OYO1657" s="168"/>
      <c r="OYP1657" s="168"/>
      <c r="OYQ1657" s="168"/>
      <c r="OYR1657" s="168"/>
      <c r="OYS1657" s="168"/>
      <c r="OYT1657" s="168"/>
      <c r="OYU1657" s="168"/>
      <c r="OYV1657" s="168"/>
      <c r="OYW1657" s="168"/>
      <c r="OYX1657" s="168"/>
      <c r="OYY1657" s="168"/>
      <c r="OYZ1657" s="168"/>
      <c r="OZA1657" s="168"/>
      <c r="OZB1657" s="168"/>
      <c r="OZC1657" s="168"/>
      <c r="OZD1657" s="168"/>
      <c r="OZE1657" s="168"/>
      <c r="OZF1657" s="168"/>
      <c r="OZG1657" s="168"/>
      <c r="OZH1657" s="168"/>
      <c r="OZI1657" s="168"/>
      <c r="OZJ1657" s="168"/>
      <c r="OZK1657" s="168"/>
      <c r="OZL1657" s="168"/>
      <c r="OZM1657" s="168"/>
      <c r="OZN1657" s="168"/>
      <c r="OZO1657" s="168"/>
      <c r="OZP1657" s="168"/>
      <c r="OZQ1657" s="168"/>
      <c r="OZR1657" s="168"/>
      <c r="OZS1657" s="168"/>
      <c r="OZT1657" s="168"/>
      <c r="OZU1657" s="168"/>
      <c r="OZV1657" s="168"/>
      <c r="OZW1657" s="168"/>
      <c r="OZX1657" s="168"/>
      <c r="OZY1657" s="168"/>
      <c r="OZZ1657" s="168"/>
      <c r="PAA1657" s="168"/>
      <c r="PAB1657" s="168"/>
      <c r="PAC1657" s="168"/>
      <c r="PAD1657" s="168"/>
      <c r="PAE1657" s="168"/>
      <c r="PAF1657" s="168"/>
      <c r="PAG1657" s="168"/>
      <c r="PAH1657" s="168"/>
      <c r="PAI1657" s="168"/>
      <c r="PAJ1657" s="168"/>
      <c r="PAK1657" s="168"/>
      <c r="PAL1657" s="168"/>
      <c r="PAM1657" s="168"/>
      <c r="PAN1657" s="168"/>
      <c r="PAO1657" s="168"/>
      <c r="PAP1657" s="168"/>
      <c r="PAQ1657" s="168"/>
      <c r="PAR1657" s="168"/>
      <c r="PAS1657" s="168"/>
      <c r="PAT1657" s="168"/>
      <c r="PAU1657" s="168"/>
      <c r="PAV1657" s="168"/>
      <c r="PAW1657" s="168"/>
      <c r="PAX1657" s="168"/>
      <c r="PAY1657" s="168"/>
      <c r="PAZ1657" s="168"/>
      <c r="PBA1657" s="168"/>
      <c r="PBB1657" s="168"/>
      <c r="PBC1657" s="168"/>
      <c r="PBD1657" s="168"/>
      <c r="PBE1657" s="168"/>
      <c r="PBF1657" s="168"/>
      <c r="PBG1657" s="168"/>
      <c r="PBH1657" s="168"/>
      <c r="PBI1657" s="168"/>
      <c r="PBJ1657" s="168"/>
      <c r="PBK1657" s="168"/>
      <c r="PBL1657" s="168"/>
      <c r="PBM1657" s="168"/>
      <c r="PBN1657" s="168"/>
      <c r="PBO1657" s="168"/>
      <c r="PBP1657" s="168"/>
      <c r="PBQ1657" s="168"/>
      <c r="PBR1657" s="168"/>
      <c r="PBS1657" s="168"/>
      <c r="PBT1657" s="168"/>
      <c r="PBU1657" s="168"/>
      <c r="PBV1657" s="168"/>
      <c r="PBW1657" s="168"/>
      <c r="PBX1657" s="168"/>
      <c r="PBY1657" s="168"/>
      <c r="PBZ1657" s="168"/>
      <c r="PCA1657" s="168"/>
      <c r="PCB1657" s="168"/>
      <c r="PCC1657" s="168"/>
      <c r="PCD1657" s="168"/>
      <c r="PCE1657" s="168"/>
      <c r="PCF1657" s="168"/>
      <c r="PCG1657" s="168"/>
      <c r="PCH1657" s="168"/>
      <c r="PCI1657" s="168"/>
      <c r="PCJ1657" s="168"/>
      <c r="PCK1657" s="168"/>
      <c r="PCL1657" s="168"/>
      <c r="PCM1657" s="168"/>
      <c r="PCN1657" s="168"/>
      <c r="PCO1657" s="168"/>
      <c r="PCP1657" s="168"/>
      <c r="PCQ1657" s="168"/>
      <c r="PCR1657" s="168"/>
      <c r="PCS1657" s="168"/>
      <c r="PCT1657" s="168"/>
      <c r="PCU1657" s="168"/>
      <c r="PCV1657" s="168"/>
      <c r="PCW1657" s="168"/>
      <c r="PCX1657" s="168"/>
      <c r="PCY1657" s="168"/>
      <c r="PCZ1657" s="168"/>
      <c r="PDA1657" s="168"/>
      <c r="PDB1657" s="168"/>
      <c r="PDC1657" s="168"/>
      <c r="PDD1657" s="168"/>
      <c r="PDE1657" s="168"/>
      <c r="PDF1657" s="168"/>
      <c r="PDG1657" s="168"/>
      <c r="PDH1657" s="168"/>
      <c r="PDI1657" s="168"/>
      <c r="PDJ1657" s="168"/>
      <c r="PDK1657" s="168"/>
      <c r="PDL1657" s="168"/>
      <c r="PDM1657" s="168"/>
      <c r="PDN1657" s="168"/>
      <c r="PDO1657" s="168"/>
      <c r="PDP1657" s="168"/>
      <c r="PDQ1657" s="168"/>
      <c r="PDR1657" s="168"/>
      <c r="PDS1657" s="168"/>
      <c r="PDT1657" s="168"/>
      <c r="PDU1657" s="168"/>
      <c r="PDV1657" s="168"/>
      <c r="PDW1657" s="168"/>
      <c r="PDX1657" s="168"/>
      <c r="PDY1657" s="168"/>
      <c r="PDZ1657" s="168"/>
      <c r="PEA1657" s="168"/>
      <c r="PEB1657" s="168"/>
      <c r="PEC1657" s="168"/>
      <c r="PED1657" s="168"/>
      <c r="PEE1657" s="168"/>
      <c r="PEF1657" s="168"/>
      <c r="PEG1657" s="168"/>
      <c r="PEH1657" s="168"/>
      <c r="PEI1657" s="168"/>
      <c r="PEJ1657" s="168"/>
      <c r="PEK1657" s="168"/>
      <c r="PEL1657" s="168"/>
      <c r="PEM1657" s="168"/>
      <c r="PEN1657" s="168"/>
      <c r="PEO1657" s="168"/>
      <c r="PEP1657" s="168"/>
      <c r="PEQ1657" s="168"/>
      <c r="PER1657" s="168"/>
      <c r="PES1657" s="168"/>
      <c r="PET1657" s="168"/>
      <c r="PEU1657" s="168"/>
      <c r="PEV1657" s="168"/>
      <c r="PEW1657" s="168"/>
      <c r="PEX1657" s="168"/>
      <c r="PEY1657" s="168"/>
      <c r="PEZ1657" s="168"/>
      <c r="PFA1657" s="168"/>
      <c r="PFB1657" s="168"/>
      <c r="PFC1657" s="168"/>
      <c r="PFD1657" s="168"/>
      <c r="PFE1657" s="168"/>
      <c r="PFF1657" s="168"/>
      <c r="PFG1657" s="168"/>
      <c r="PFH1657" s="168"/>
      <c r="PFI1657" s="168"/>
      <c r="PFJ1657" s="168"/>
      <c r="PFK1657" s="168"/>
      <c r="PFL1657" s="168"/>
      <c r="PFM1657" s="168"/>
      <c r="PFN1657" s="168"/>
      <c r="PFO1657" s="168"/>
      <c r="PFP1657" s="168"/>
      <c r="PFQ1657" s="168"/>
      <c r="PFR1657" s="168"/>
      <c r="PFS1657" s="168"/>
      <c r="PFT1657" s="168"/>
      <c r="PFU1657" s="168"/>
      <c r="PFV1657" s="168"/>
      <c r="PFW1657" s="168"/>
      <c r="PFX1657" s="168"/>
      <c r="PFY1657" s="168"/>
      <c r="PFZ1657" s="168"/>
      <c r="PGA1657" s="168"/>
      <c r="PGB1657" s="168"/>
      <c r="PGC1657" s="168"/>
      <c r="PGD1657" s="168"/>
      <c r="PGE1657" s="168"/>
      <c r="PGF1657" s="168"/>
      <c r="PGG1657" s="168"/>
      <c r="PGH1657" s="168"/>
      <c r="PGI1657" s="168"/>
      <c r="PGJ1657" s="168"/>
      <c r="PGK1657" s="168"/>
      <c r="PGL1657" s="168"/>
      <c r="PGM1657" s="168"/>
      <c r="PGN1657" s="168"/>
      <c r="PGO1657" s="168"/>
      <c r="PGP1657" s="168"/>
      <c r="PGQ1657" s="168"/>
      <c r="PGR1657" s="168"/>
      <c r="PGS1657" s="168"/>
      <c r="PGT1657" s="168"/>
      <c r="PGU1657" s="168"/>
      <c r="PGV1657" s="168"/>
      <c r="PGW1657" s="168"/>
      <c r="PGX1657" s="168"/>
      <c r="PGY1657" s="168"/>
      <c r="PGZ1657" s="168"/>
      <c r="PHA1657" s="168"/>
      <c r="PHB1657" s="168"/>
      <c r="PHC1657" s="168"/>
      <c r="PHD1657" s="168"/>
      <c r="PHE1657" s="168"/>
      <c r="PHF1657" s="168"/>
      <c r="PHG1657" s="168"/>
      <c r="PHH1657" s="168"/>
      <c r="PHI1657" s="168"/>
      <c r="PHJ1657" s="168"/>
      <c r="PHK1657" s="168"/>
      <c r="PHL1657" s="168"/>
      <c r="PHM1657" s="168"/>
      <c r="PHN1657" s="168"/>
      <c r="PHO1657" s="168"/>
      <c r="PHP1657" s="168"/>
      <c r="PHQ1657" s="168"/>
      <c r="PHR1657" s="168"/>
      <c r="PHS1657" s="168"/>
      <c r="PHT1657" s="168"/>
      <c r="PHU1657" s="168"/>
      <c r="PHV1657" s="168"/>
      <c r="PHW1657" s="168"/>
      <c r="PHX1657" s="168"/>
      <c r="PHY1657" s="168"/>
      <c r="PHZ1657" s="168"/>
      <c r="PIA1657" s="168"/>
      <c r="PIB1657" s="168"/>
      <c r="PIC1657" s="168"/>
      <c r="PID1657" s="168"/>
      <c r="PIE1657" s="168"/>
      <c r="PIF1657" s="168"/>
      <c r="PIG1657" s="168"/>
      <c r="PIH1657" s="168"/>
      <c r="PII1657" s="168"/>
      <c r="PIJ1657" s="168"/>
      <c r="PIK1657" s="168"/>
      <c r="PIL1657" s="168"/>
      <c r="PIM1657" s="168"/>
      <c r="PIN1657" s="168"/>
      <c r="PIO1657" s="168"/>
      <c r="PIP1657" s="168"/>
      <c r="PIQ1657" s="168"/>
      <c r="PIR1657" s="168"/>
      <c r="PIS1657" s="168"/>
      <c r="PIT1657" s="168"/>
      <c r="PIU1657" s="168"/>
      <c r="PIV1657" s="168"/>
      <c r="PIW1657" s="168"/>
      <c r="PIX1657" s="168"/>
      <c r="PIY1657" s="168"/>
      <c r="PIZ1657" s="168"/>
      <c r="PJA1657" s="168"/>
      <c r="PJB1657" s="168"/>
      <c r="PJC1657" s="168"/>
      <c r="PJD1657" s="168"/>
      <c r="PJE1657" s="168"/>
      <c r="PJF1657" s="168"/>
      <c r="PJG1657" s="168"/>
      <c r="PJH1657" s="168"/>
      <c r="PJI1657" s="168"/>
      <c r="PJJ1657" s="168"/>
      <c r="PJK1657" s="168"/>
      <c r="PJL1657" s="168"/>
      <c r="PJM1657" s="168"/>
      <c r="PJN1657" s="168"/>
      <c r="PJO1657" s="168"/>
      <c r="PJP1657" s="168"/>
      <c r="PJQ1657" s="168"/>
      <c r="PJR1657" s="168"/>
      <c r="PJS1657" s="168"/>
      <c r="PJT1657" s="168"/>
      <c r="PJU1657" s="168"/>
      <c r="PJV1657" s="168"/>
      <c r="PJW1657" s="168"/>
      <c r="PJX1657" s="168"/>
      <c r="PJY1657" s="168"/>
      <c r="PJZ1657" s="168"/>
      <c r="PKA1657" s="168"/>
      <c r="PKB1657" s="168"/>
      <c r="PKC1657" s="168"/>
      <c r="PKD1657" s="168"/>
      <c r="PKE1657" s="168"/>
      <c r="PKF1657" s="168"/>
      <c r="PKG1657" s="168"/>
      <c r="PKH1657" s="168"/>
      <c r="PKI1657" s="168"/>
      <c r="PKJ1657" s="168"/>
      <c r="PKK1657" s="168"/>
      <c r="PKL1657" s="168"/>
      <c r="PKM1657" s="168"/>
      <c r="PKN1657" s="168"/>
      <c r="PKO1657" s="168"/>
      <c r="PKP1657" s="168"/>
      <c r="PKQ1657" s="168"/>
      <c r="PKR1657" s="168"/>
      <c r="PKS1657" s="168"/>
      <c r="PKT1657" s="168"/>
      <c r="PKU1657" s="168"/>
      <c r="PKV1657" s="168"/>
      <c r="PKW1657" s="168"/>
      <c r="PKX1657" s="168"/>
      <c r="PKY1657" s="168"/>
      <c r="PKZ1657" s="168"/>
      <c r="PLA1657" s="168"/>
      <c r="PLB1657" s="168"/>
      <c r="PLC1657" s="168"/>
      <c r="PLD1657" s="168"/>
      <c r="PLE1657" s="168"/>
      <c r="PLF1657" s="168"/>
      <c r="PLG1657" s="168"/>
      <c r="PLH1657" s="168"/>
      <c r="PLI1657" s="168"/>
      <c r="PLJ1657" s="168"/>
      <c r="PLK1657" s="168"/>
      <c r="PLL1657" s="168"/>
      <c r="PLM1657" s="168"/>
      <c r="PLN1657" s="168"/>
      <c r="PLO1657" s="168"/>
      <c r="PLP1657" s="168"/>
      <c r="PLQ1657" s="168"/>
      <c r="PLR1657" s="168"/>
      <c r="PLS1657" s="168"/>
      <c r="PLT1657" s="168"/>
      <c r="PLU1657" s="168"/>
      <c r="PLV1657" s="168"/>
      <c r="PLW1657" s="168"/>
      <c r="PLX1657" s="168"/>
      <c r="PLY1657" s="168"/>
      <c r="PLZ1657" s="168"/>
      <c r="PMA1657" s="168"/>
      <c r="PMB1657" s="168"/>
      <c r="PMC1657" s="168"/>
      <c r="PMD1657" s="168"/>
      <c r="PME1657" s="168"/>
      <c r="PMF1657" s="168"/>
      <c r="PMG1657" s="168"/>
      <c r="PMH1657" s="168"/>
      <c r="PMI1657" s="168"/>
      <c r="PMJ1657" s="168"/>
      <c r="PMK1657" s="168"/>
      <c r="PML1657" s="168"/>
      <c r="PMM1657" s="168"/>
      <c r="PMN1657" s="168"/>
      <c r="PMO1657" s="168"/>
      <c r="PMP1657" s="168"/>
      <c r="PMQ1657" s="168"/>
      <c r="PMR1657" s="168"/>
      <c r="PMS1657" s="168"/>
      <c r="PMT1657" s="168"/>
      <c r="PMU1657" s="168"/>
      <c r="PMV1657" s="168"/>
      <c r="PMW1657" s="168"/>
      <c r="PMX1657" s="168"/>
      <c r="PMY1657" s="168"/>
      <c r="PMZ1657" s="168"/>
      <c r="PNA1657" s="168"/>
      <c r="PNB1657" s="168"/>
      <c r="PNC1657" s="168"/>
      <c r="PND1657" s="168"/>
      <c r="PNE1657" s="168"/>
      <c r="PNF1657" s="168"/>
      <c r="PNG1657" s="168"/>
      <c r="PNH1657" s="168"/>
      <c r="PNI1657" s="168"/>
      <c r="PNJ1657" s="168"/>
      <c r="PNK1657" s="168"/>
      <c r="PNL1657" s="168"/>
      <c r="PNM1657" s="168"/>
      <c r="PNN1657" s="168"/>
      <c r="PNO1657" s="168"/>
      <c r="PNP1657" s="168"/>
      <c r="PNQ1657" s="168"/>
      <c r="PNR1657" s="168"/>
      <c r="PNS1657" s="168"/>
      <c r="PNT1657" s="168"/>
      <c r="PNU1657" s="168"/>
      <c r="PNV1657" s="168"/>
      <c r="PNW1657" s="168"/>
      <c r="PNX1657" s="168"/>
      <c r="PNY1657" s="168"/>
      <c r="PNZ1657" s="168"/>
      <c r="POA1657" s="168"/>
      <c r="POB1657" s="168"/>
      <c r="POC1657" s="168"/>
      <c r="POD1657" s="168"/>
      <c r="POE1657" s="168"/>
      <c r="POF1657" s="168"/>
      <c r="POG1657" s="168"/>
      <c r="POH1657" s="168"/>
      <c r="POI1657" s="168"/>
      <c r="POJ1657" s="168"/>
      <c r="POK1657" s="168"/>
      <c r="POL1657" s="168"/>
      <c r="POM1657" s="168"/>
      <c r="PON1657" s="168"/>
      <c r="POO1657" s="168"/>
      <c r="POP1657" s="168"/>
      <c r="POQ1657" s="168"/>
      <c r="POR1657" s="168"/>
      <c r="POS1657" s="168"/>
      <c r="POT1657" s="168"/>
      <c r="POU1657" s="168"/>
      <c r="POV1657" s="168"/>
      <c r="POW1657" s="168"/>
      <c r="POX1657" s="168"/>
      <c r="POY1657" s="168"/>
      <c r="POZ1657" s="168"/>
      <c r="PPA1657" s="168"/>
      <c r="PPB1657" s="168"/>
      <c r="PPC1657" s="168"/>
      <c r="PPD1657" s="168"/>
      <c r="PPE1657" s="168"/>
      <c r="PPF1657" s="168"/>
      <c r="PPG1657" s="168"/>
      <c r="PPH1657" s="168"/>
      <c r="PPI1657" s="168"/>
      <c r="PPJ1657" s="168"/>
      <c r="PPK1657" s="168"/>
      <c r="PPL1657" s="168"/>
      <c r="PPM1657" s="168"/>
      <c r="PPN1657" s="168"/>
      <c r="PPO1657" s="168"/>
      <c r="PPP1657" s="168"/>
      <c r="PPQ1657" s="168"/>
      <c r="PPR1657" s="168"/>
      <c r="PPS1657" s="168"/>
      <c r="PPT1657" s="168"/>
      <c r="PPU1657" s="168"/>
      <c r="PPV1657" s="168"/>
      <c r="PPW1657" s="168"/>
      <c r="PPX1657" s="168"/>
      <c r="PPY1657" s="168"/>
      <c r="PPZ1657" s="168"/>
      <c r="PQA1657" s="168"/>
      <c r="PQB1657" s="168"/>
      <c r="PQC1657" s="168"/>
      <c r="PQD1657" s="168"/>
      <c r="PQE1657" s="168"/>
      <c r="PQF1657" s="168"/>
      <c r="PQG1657" s="168"/>
      <c r="PQH1657" s="168"/>
      <c r="PQI1657" s="168"/>
      <c r="PQJ1657" s="168"/>
      <c r="PQK1657" s="168"/>
      <c r="PQL1657" s="168"/>
      <c r="PQM1657" s="168"/>
      <c r="PQN1657" s="168"/>
      <c r="PQO1657" s="168"/>
      <c r="PQP1657" s="168"/>
      <c r="PQQ1657" s="168"/>
      <c r="PQR1657" s="168"/>
      <c r="PQS1657" s="168"/>
      <c r="PQT1657" s="168"/>
      <c r="PQU1657" s="168"/>
      <c r="PQV1657" s="168"/>
      <c r="PQW1657" s="168"/>
      <c r="PQX1657" s="168"/>
      <c r="PQY1657" s="168"/>
      <c r="PQZ1657" s="168"/>
      <c r="PRA1657" s="168"/>
      <c r="PRB1657" s="168"/>
      <c r="PRC1657" s="168"/>
      <c r="PRD1657" s="168"/>
      <c r="PRE1657" s="168"/>
      <c r="PRF1657" s="168"/>
      <c r="PRG1657" s="168"/>
      <c r="PRH1657" s="168"/>
      <c r="PRI1657" s="168"/>
      <c r="PRJ1657" s="168"/>
      <c r="PRK1657" s="168"/>
      <c r="PRL1657" s="168"/>
      <c r="PRM1657" s="168"/>
      <c r="PRN1657" s="168"/>
      <c r="PRO1657" s="168"/>
      <c r="PRP1657" s="168"/>
      <c r="PRQ1657" s="168"/>
      <c r="PRR1657" s="168"/>
      <c r="PRS1657" s="168"/>
      <c r="PRT1657" s="168"/>
      <c r="PRU1657" s="168"/>
      <c r="PRV1657" s="168"/>
      <c r="PRW1657" s="168"/>
      <c r="PRX1657" s="168"/>
      <c r="PRY1657" s="168"/>
      <c r="PRZ1657" s="168"/>
      <c r="PSA1657" s="168"/>
      <c r="PSB1657" s="168"/>
      <c r="PSC1657" s="168"/>
      <c r="PSD1657" s="168"/>
      <c r="PSE1657" s="168"/>
      <c r="PSF1657" s="168"/>
      <c r="PSG1657" s="168"/>
      <c r="PSH1657" s="168"/>
      <c r="PSI1657" s="168"/>
      <c r="PSJ1657" s="168"/>
      <c r="PSK1657" s="168"/>
      <c r="PSL1657" s="168"/>
      <c r="PSM1657" s="168"/>
      <c r="PSN1657" s="168"/>
      <c r="PSO1657" s="168"/>
      <c r="PSP1657" s="168"/>
      <c r="PSQ1657" s="168"/>
      <c r="PSR1657" s="168"/>
      <c r="PSS1657" s="168"/>
      <c r="PST1657" s="168"/>
      <c r="PSU1657" s="168"/>
      <c r="PSV1657" s="168"/>
      <c r="PSW1657" s="168"/>
      <c r="PSX1657" s="168"/>
      <c r="PSY1657" s="168"/>
      <c r="PSZ1657" s="168"/>
      <c r="PTA1657" s="168"/>
      <c r="PTB1657" s="168"/>
      <c r="PTC1657" s="168"/>
      <c r="PTD1657" s="168"/>
      <c r="PTE1657" s="168"/>
      <c r="PTF1657" s="168"/>
      <c r="PTG1657" s="168"/>
      <c r="PTH1657" s="168"/>
      <c r="PTI1657" s="168"/>
      <c r="PTJ1657" s="168"/>
      <c r="PTK1657" s="168"/>
      <c r="PTL1657" s="168"/>
      <c r="PTM1657" s="168"/>
      <c r="PTN1657" s="168"/>
      <c r="PTO1657" s="168"/>
      <c r="PTP1657" s="168"/>
      <c r="PTQ1657" s="168"/>
      <c r="PTR1657" s="168"/>
      <c r="PTS1657" s="168"/>
      <c r="PTT1657" s="168"/>
      <c r="PTU1657" s="168"/>
      <c r="PTV1657" s="168"/>
      <c r="PTW1657" s="168"/>
      <c r="PTX1657" s="168"/>
      <c r="PTY1657" s="168"/>
      <c r="PTZ1657" s="168"/>
      <c r="PUA1657" s="168"/>
      <c r="PUB1657" s="168"/>
      <c r="PUC1657" s="168"/>
      <c r="PUD1657" s="168"/>
      <c r="PUE1657" s="168"/>
      <c r="PUF1657" s="168"/>
      <c r="PUG1657" s="168"/>
      <c r="PUH1657" s="168"/>
      <c r="PUI1657" s="168"/>
      <c r="PUJ1657" s="168"/>
      <c r="PUK1657" s="168"/>
      <c r="PUL1657" s="168"/>
      <c r="PUM1657" s="168"/>
      <c r="PUN1657" s="168"/>
      <c r="PUO1657" s="168"/>
      <c r="PUP1657" s="168"/>
      <c r="PUQ1657" s="168"/>
      <c r="PUR1657" s="168"/>
      <c r="PUS1657" s="168"/>
      <c r="PUT1657" s="168"/>
      <c r="PUU1657" s="168"/>
      <c r="PUV1657" s="168"/>
      <c r="PUW1657" s="168"/>
      <c r="PUX1657" s="168"/>
      <c r="PUY1657" s="168"/>
      <c r="PUZ1657" s="168"/>
      <c r="PVA1657" s="168"/>
      <c r="PVB1657" s="168"/>
      <c r="PVC1657" s="168"/>
      <c r="PVD1657" s="168"/>
      <c r="PVE1657" s="168"/>
      <c r="PVF1657" s="168"/>
      <c r="PVG1657" s="168"/>
      <c r="PVH1657" s="168"/>
      <c r="PVI1657" s="168"/>
      <c r="PVJ1657" s="168"/>
      <c r="PVK1657" s="168"/>
      <c r="PVL1657" s="168"/>
      <c r="PVM1657" s="168"/>
      <c r="PVN1657" s="168"/>
      <c r="PVO1657" s="168"/>
      <c r="PVP1657" s="168"/>
      <c r="PVQ1657" s="168"/>
      <c r="PVR1657" s="168"/>
      <c r="PVS1657" s="168"/>
      <c r="PVT1657" s="168"/>
      <c r="PVU1657" s="168"/>
      <c r="PVV1657" s="168"/>
      <c r="PVW1657" s="168"/>
      <c r="PVX1657" s="168"/>
      <c r="PVY1657" s="168"/>
      <c r="PVZ1657" s="168"/>
      <c r="PWA1657" s="168"/>
      <c r="PWB1657" s="168"/>
      <c r="PWC1657" s="168"/>
      <c r="PWD1657" s="168"/>
      <c r="PWE1657" s="168"/>
      <c r="PWF1657" s="168"/>
      <c r="PWG1657" s="168"/>
      <c r="PWH1657" s="168"/>
      <c r="PWI1657" s="168"/>
      <c r="PWJ1657" s="168"/>
      <c r="PWK1657" s="168"/>
      <c r="PWL1657" s="168"/>
      <c r="PWM1657" s="168"/>
      <c r="PWN1657" s="168"/>
      <c r="PWO1657" s="168"/>
      <c r="PWP1657" s="168"/>
      <c r="PWQ1657" s="168"/>
      <c r="PWR1657" s="168"/>
      <c r="PWS1657" s="168"/>
      <c r="PWT1657" s="168"/>
      <c r="PWU1657" s="168"/>
      <c r="PWV1657" s="168"/>
      <c r="PWW1657" s="168"/>
      <c r="PWX1657" s="168"/>
      <c r="PWY1657" s="168"/>
      <c r="PWZ1657" s="168"/>
      <c r="PXA1657" s="168"/>
      <c r="PXB1657" s="168"/>
      <c r="PXC1657" s="168"/>
      <c r="PXD1657" s="168"/>
      <c r="PXE1657" s="168"/>
      <c r="PXF1657" s="168"/>
      <c r="PXG1657" s="168"/>
      <c r="PXH1657" s="168"/>
      <c r="PXI1657" s="168"/>
      <c r="PXJ1657" s="168"/>
      <c r="PXK1657" s="168"/>
      <c r="PXL1657" s="168"/>
      <c r="PXM1657" s="168"/>
      <c r="PXN1657" s="168"/>
      <c r="PXO1657" s="168"/>
      <c r="PXP1657" s="168"/>
      <c r="PXQ1657" s="168"/>
      <c r="PXR1657" s="168"/>
      <c r="PXS1657" s="168"/>
      <c r="PXT1657" s="168"/>
      <c r="PXU1657" s="168"/>
      <c r="PXV1657" s="168"/>
      <c r="PXW1657" s="168"/>
      <c r="PXX1657" s="168"/>
      <c r="PXY1657" s="168"/>
      <c r="PXZ1657" s="168"/>
      <c r="PYA1657" s="168"/>
      <c r="PYB1657" s="168"/>
      <c r="PYC1657" s="168"/>
      <c r="PYD1657" s="168"/>
      <c r="PYE1657" s="168"/>
      <c r="PYF1657" s="168"/>
      <c r="PYG1657" s="168"/>
      <c r="PYH1657" s="168"/>
      <c r="PYI1657" s="168"/>
      <c r="PYJ1657" s="168"/>
      <c r="PYK1657" s="168"/>
      <c r="PYL1657" s="168"/>
      <c r="PYM1657" s="168"/>
      <c r="PYN1657" s="168"/>
      <c r="PYO1657" s="168"/>
      <c r="PYP1657" s="168"/>
      <c r="PYQ1657" s="168"/>
      <c r="PYR1657" s="168"/>
      <c r="PYS1657" s="168"/>
      <c r="PYT1657" s="168"/>
      <c r="PYU1657" s="168"/>
      <c r="PYV1657" s="168"/>
      <c r="PYW1657" s="168"/>
      <c r="PYX1657" s="168"/>
      <c r="PYY1657" s="168"/>
      <c r="PYZ1657" s="168"/>
      <c r="PZA1657" s="168"/>
      <c r="PZB1657" s="168"/>
      <c r="PZC1657" s="168"/>
      <c r="PZD1657" s="168"/>
      <c r="PZE1657" s="168"/>
      <c r="PZF1657" s="168"/>
      <c r="PZG1657" s="168"/>
      <c r="PZH1657" s="168"/>
      <c r="PZI1657" s="168"/>
      <c r="PZJ1657" s="168"/>
      <c r="PZK1657" s="168"/>
      <c r="PZL1657" s="168"/>
      <c r="PZM1657" s="168"/>
      <c r="PZN1657" s="168"/>
      <c r="PZO1657" s="168"/>
      <c r="PZP1657" s="168"/>
      <c r="PZQ1657" s="168"/>
      <c r="PZR1657" s="168"/>
      <c r="PZS1657" s="168"/>
      <c r="PZT1657" s="168"/>
      <c r="PZU1657" s="168"/>
      <c r="PZV1657" s="168"/>
      <c r="PZW1657" s="168"/>
      <c r="PZX1657" s="168"/>
      <c r="PZY1657" s="168"/>
      <c r="PZZ1657" s="168"/>
      <c r="QAA1657" s="168"/>
      <c r="QAB1657" s="168"/>
      <c r="QAC1657" s="168"/>
      <c r="QAD1657" s="168"/>
      <c r="QAE1657" s="168"/>
      <c r="QAF1657" s="168"/>
      <c r="QAG1657" s="168"/>
      <c r="QAH1657" s="168"/>
      <c r="QAI1657" s="168"/>
      <c r="QAJ1657" s="168"/>
      <c r="QAK1657" s="168"/>
      <c r="QAL1657" s="168"/>
      <c r="QAM1657" s="168"/>
      <c r="QAN1657" s="168"/>
      <c r="QAO1657" s="168"/>
      <c r="QAP1657" s="168"/>
      <c r="QAQ1657" s="168"/>
      <c r="QAR1657" s="168"/>
      <c r="QAS1657" s="168"/>
      <c r="QAT1657" s="168"/>
      <c r="QAU1657" s="168"/>
      <c r="QAV1657" s="168"/>
      <c r="QAW1657" s="168"/>
      <c r="QAX1657" s="168"/>
      <c r="QAY1657" s="168"/>
      <c r="QAZ1657" s="168"/>
      <c r="QBA1657" s="168"/>
      <c r="QBB1657" s="168"/>
      <c r="QBC1657" s="168"/>
      <c r="QBD1657" s="168"/>
      <c r="QBE1657" s="168"/>
      <c r="QBF1657" s="168"/>
      <c r="QBG1657" s="168"/>
      <c r="QBH1657" s="168"/>
      <c r="QBI1657" s="168"/>
      <c r="QBJ1657" s="168"/>
      <c r="QBK1657" s="168"/>
      <c r="QBL1657" s="168"/>
      <c r="QBM1657" s="168"/>
      <c r="QBN1657" s="168"/>
      <c r="QBO1657" s="168"/>
      <c r="QBP1657" s="168"/>
      <c r="QBQ1657" s="168"/>
      <c r="QBR1657" s="168"/>
      <c r="QBS1657" s="168"/>
      <c r="QBT1657" s="168"/>
      <c r="QBU1657" s="168"/>
      <c r="QBV1657" s="168"/>
      <c r="QBW1657" s="168"/>
      <c r="QBX1657" s="168"/>
      <c r="QBY1657" s="168"/>
      <c r="QBZ1657" s="168"/>
      <c r="QCA1657" s="168"/>
      <c r="QCB1657" s="168"/>
      <c r="QCC1657" s="168"/>
      <c r="QCD1657" s="168"/>
      <c r="QCE1657" s="168"/>
      <c r="QCF1657" s="168"/>
      <c r="QCG1657" s="168"/>
      <c r="QCH1657" s="168"/>
      <c r="QCI1657" s="168"/>
      <c r="QCJ1657" s="168"/>
      <c r="QCK1657" s="168"/>
      <c r="QCL1657" s="168"/>
      <c r="QCM1657" s="168"/>
      <c r="QCN1657" s="168"/>
      <c r="QCO1657" s="168"/>
      <c r="QCP1657" s="168"/>
      <c r="QCQ1657" s="168"/>
      <c r="QCR1657" s="168"/>
      <c r="QCS1657" s="168"/>
      <c r="QCT1657" s="168"/>
      <c r="QCU1657" s="168"/>
      <c r="QCV1657" s="168"/>
      <c r="QCW1657" s="168"/>
      <c r="QCX1657" s="168"/>
      <c r="QCY1657" s="168"/>
      <c r="QCZ1657" s="168"/>
      <c r="QDA1657" s="168"/>
      <c r="QDB1657" s="168"/>
      <c r="QDC1657" s="168"/>
      <c r="QDD1657" s="168"/>
      <c r="QDE1657" s="168"/>
      <c r="QDF1657" s="168"/>
      <c r="QDG1657" s="168"/>
      <c r="QDH1657" s="168"/>
      <c r="QDI1657" s="168"/>
      <c r="QDJ1657" s="168"/>
      <c r="QDK1657" s="168"/>
      <c r="QDL1657" s="168"/>
      <c r="QDM1657" s="168"/>
      <c r="QDN1657" s="168"/>
      <c r="QDO1657" s="168"/>
      <c r="QDP1657" s="168"/>
      <c r="QDQ1657" s="168"/>
      <c r="QDR1657" s="168"/>
      <c r="QDS1657" s="168"/>
      <c r="QDT1657" s="168"/>
      <c r="QDU1657" s="168"/>
      <c r="QDV1657" s="168"/>
      <c r="QDW1657" s="168"/>
      <c r="QDX1657" s="168"/>
      <c r="QDY1657" s="168"/>
      <c r="QDZ1657" s="168"/>
      <c r="QEA1657" s="168"/>
      <c r="QEB1657" s="168"/>
      <c r="QEC1657" s="168"/>
      <c r="QED1657" s="168"/>
      <c r="QEE1657" s="168"/>
      <c r="QEF1657" s="168"/>
      <c r="QEG1657" s="168"/>
      <c r="QEH1657" s="168"/>
      <c r="QEI1657" s="168"/>
      <c r="QEJ1657" s="168"/>
      <c r="QEK1657" s="168"/>
      <c r="QEL1657" s="168"/>
      <c r="QEM1657" s="168"/>
      <c r="QEN1657" s="168"/>
      <c r="QEO1657" s="168"/>
      <c r="QEP1657" s="168"/>
      <c r="QEQ1657" s="168"/>
      <c r="QER1657" s="168"/>
      <c r="QES1657" s="168"/>
      <c r="QET1657" s="168"/>
      <c r="QEU1657" s="168"/>
      <c r="QEV1657" s="168"/>
      <c r="QEW1657" s="168"/>
      <c r="QEX1657" s="168"/>
      <c r="QEY1657" s="168"/>
      <c r="QEZ1657" s="168"/>
      <c r="QFA1657" s="168"/>
      <c r="QFB1657" s="168"/>
      <c r="QFC1657" s="168"/>
      <c r="QFD1657" s="168"/>
      <c r="QFE1657" s="168"/>
      <c r="QFF1657" s="168"/>
      <c r="QFG1657" s="168"/>
      <c r="QFH1657" s="168"/>
      <c r="QFI1657" s="168"/>
      <c r="QFJ1657" s="168"/>
      <c r="QFK1657" s="168"/>
      <c r="QFL1657" s="168"/>
      <c r="QFM1657" s="168"/>
      <c r="QFN1657" s="168"/>
      <c r="QFO1657" s="168"/>
      <c r="QFP1657" s="168"/>
      <c r="QFQ1657" s="168"/>
      <c r="QFR1657" s="168"/>
      <c r="QFS1657" s="168"/>
      <c r="QFT1657" s="168"/>
      <c r="QFU1657" s="168"/>
      <c r="QFV1657" s="168"/>
      <c r="QFW1657" s="168"/>
      <c r="QFX1657" s="168"/>
      <c r="QFY1657" s="168"/>
      <c r="QFZ1657" s="168"/>
      <c r="QGA1657" s="168"/>
      <c r="QGB1657" s="168"/>
      <c r="QGC1657" s="168"/>
      <c r="QGD1657" s="168"/>
      <c r="QGE1657" s="168"/>
      <c r="QGF1657" s="168"/>
      <c r="QGG1657" s="168"/>
      <c r="QGH1657" s="168"/>
      <c r="QGI1657" s="168"/>
      <c r="QGJ1657" s="168"/>
      <c r="QGK1657" s="168"/>
      <c r="QGL1657" s="168"/>
      <c r="QGM1657" s="168"/>
      <c r="QGN1657" s="168"/>
      <c r="QGO1657" s="168"/>
      <c r="QGP1657" s="168"/>
      <c r="QGQ1657" s="168"/>
      <c r="QGR1657" s="168"/>
      <c r="QGS1657" s="168"/>
      <c r="QGT1657" s="168"/>
      <c r="QGU1657" s="168"/>
      <c r="QGV1657" s="168"/>
      <c r="QGW1657" s="168"/>
      <c r="QGX1657" s="168"/>
      <c r="QGY1657" s="168"/>
      <c r="QGZ1657" s="168"/>
      <c r="QHA1657" s="168"/>
      <c r="QHB1657" s="168"/>
      <c r="QHC1657" s="168"/>
      <c r="QHD1657" s="168"/>
      <c r="QHE1657" s="168"/>
      <c r="QHF1657" s="168"/>
      <c r="QHG1657" s="168"/>
      <c r="QHH1657" s="168"/>
      <c r="QHI1657" s="168"/>
      <c r="QHJ1657" s="168"/>
      <c r="QHK1657" s="168"/>
      <c r="QHL1657" s="168"/>
      <c r="QHM1657" s="168"/>
      <c r="QHN1657" s="168"/>
      <c r="QHO1657" s="168"/>
      <c r="QHP1657" s="168"/>
      <c r="QHQ1657" s="168"/>
      <c r="QHR1657" s="168"/>
      <c r="QHS1657" s="168"/>
      <c r="QHT1657" s="168"/>
      <c r="QHU1657" s="168"/>
      <c r="QHV1657" s="168"/>
      <c r="QHW1657" s="168"/>
      <c r="QHX1657" s="168"/>
      <c r="QHY1657" s="168"/>
      <c r="QHZ1657" s="168"/>
      <c r="QIA1657" s="168"/>
      <c r="QIB1657" s="168"/>
      <c r="QIC1657" s="168"/>
      <c r="QID1657" s="168"/>
      <c r="QIE1657" s="168"/>
      <c r="QIF1657" s="168"/>
      <c r="QIG1657" s="168"/>
      <c r="QIH1657" s="168"/>
      <c r="QII1657" s="168"/>
      <c r="QIJ1657" s="168"/>
      <c r="QIK1657" s="168"/>
      <c r="QIL1657" s="168"/>
      <c r="QIM1657" s="168"/>
      <c r="QIN1657" s="168"/>
      <c r="QIO1657" s="168"/>
      <c r="QIP1657" s="168"/>
      <c r="QIQ1657" s="168"/>
      <c r="QIR1657" s="168"/>
      <c r="QIS1657" s="168"/>
      <c r="QIT1657" s="168"/>
      <c r="QIU1657" s="168"/>
      <c r="QIV1657" s="168"/>
      <c r="QIW1657" s="168"/>
      <c r="QIX1657" s="168"/>
      <c r="QIY1657" s="168"/>
      <c r="QIZ1657" s="168"/>
      <c r="QJA1657" s="168"/>
      <c r="QJB1657" s="168"/>
      <c r="QJC1657" s="168"/>
      <c r="QJD1657" s="168"/>
      <c r="QJE1657" s="168"/>
      <c r="QJF1657" s="168"/>
      <c r="QJG1657" s="168"/>
      <c r="QJH1657" s="168"/>
      <c r="QJI1657" s="168"/>
      <c r="QJJ1657" s="168"/>
      <c r="QJK1657" s="168"/>
      <c r="QJL1657" s="168"/>
      <c r="QJM1657" s="168"/>
      <c r="QJN1657" s="168"/>
      <c r="QJO1657" s="168"/>
      <c r="QJP1657" s="168"/>
      <c r="QJQ1657" s="168"/>
      <c r="QJR1657" s="168"/>
      <c r="QJS1657" s="168"/>
      <c r="QJT1657" s="168"/>
      <c r="QJU1657" s="168"/>
      <c r="QJV1657" s="168"/>
      <c r="QJW1657" s="168"/>
      <c r="QJX1657" s="168"/>
      <c r="QJY1657" s="168"/>
      <c r="QJZ1657" s="168"/>
      <c r="QKA1657" s="168"/>
      <c r="QKB1657" s="168"/>
      <c r="QKC1657" s="168"/>
      <c r="QKD1657" s="168"/>
      <c r="QKE1657" s="168"/>
      <c r="QKF1657" s="168"/>
      <c r="QKG1657" s="168"/>
      <c r="QKH1657" s="168"/>
      <c r="QKI1657" s="168"/>
      <c r="QKJ1657" s="168"/>
      <c r="QKK1657" s="168"/>
      <c r="QKL1657" s="168"/>
      <c r="QKM1657" s="168"/>
      <c r="QKN1657" s="168"/>
      <c r="QKO1657" s="168"/>
      <c r="QKP1657" s="168"/>
      <c r="QKQ1657" s="168"/>
      <c r="QKR1657" s="168"/>
      <c r="QKS1657" s="168"/>
      <c r="QKT1657" s="168"/>
      <c r="QKU1657" s="168"/>
      <c r="QKV1657" s="168"/>
      <c r="QKW1657" s="168"/>
      <c r="QKX1657" s="168"/>
      <c r="QKY1657" s="168"/>
      <c r="QKZ1657" s="168"/>
      <c r="QLA1657" s="168"/>
      <c r="QLB1657" s="168"/>
      <c r="QLC1657" s="168"/>
      <c r="QLD1657" s="168"/>
      <c r="QLE1657" s="168"/>
      <c r="QLF1657" s="168"/>
      <c r="QLG1657" s="168"/>
      <c r="QLH1657" s="168"/>
      <c r="QLI1657" s="168"/>
      <c r="QLJ1657" s="168"/>
      <c r="QLK1657" s="168"/>
      <c r="QLL1657" s="168"/>
      <c r="QLM1657" s="168"/>
      <c r="QLN1657" s="168"/>
      <c r="QLO1657" s="168"/>
      <c r="QLP1657" s="168"/>
      <c r="QLQ1657" s="168"/>
      <c r="QLR1657" s="168"/>
      <c r="QLS1657" s="168"/>
      <c r="QLT1657" s="168"/>
      <c r="QLU1657" s="168"/>
      <c r="QLV1657" s="168"/>
      <c r="QLW1657" s="168"/>
      <c r="QLX1657" s="168"/>
      <c r="QLY1657" s="168"/>
      <c r="QLZ1657" s="168"/>
      <c r="QMA1657" s="168"/>
      <c r="QMB1657" s="168"/>
      <c r="QMC1657" s="168"/>
      <c r="QMD1657" s="168"/>
      <c r="QME1657" s="168"/>
      <c r="QMF1657" s="168"/>
      <c r="QMG1657" s="168"/>
      <c r="QMH1657" s="168"/>
      <c r="QMI1657" s="168"/>
      <c r="QMJ1657" s="168"/>
      <c r="QMK1657" s="168"/>
      <c r="QML1657" s="168"/>
      <c r="QMM1657" s="168"/>
      <c r="QMN1657" s="168"/>
      <c r="QMO1657" s="168"/>
      <c r="QMP1657" s="168"/>
      <c r="QMQ1657" s="168"/>
      <c r="QMR1657" s="168"/>
      <c r="QMS1657" s="168"/>
      <c r="QMT1657" s="168"/>
      <c r="QMU1657" s="168"/>
      <c r="QMV1657" s="168"/>
      <c r="QMW1657" s="168"/>
      <c r="QMX1657" s="168"/>
      <c r="QMY1657" s="168"/>
      <c r="QMZ1657" s="168"/>
      <c r="QNA1657" s="168"/>
      <c r="QNB1657" s="168"/>
      <c r="QNC1657" s="168"/>
      <c r="QND1657" s="168"/>
      <c r="QNE1657" s="168"/>
      <c r="QNF1657" s="168"/>
      <c r="QNG1657" s="168"/>
      <c r="QNH1657" s="168"/>
      <c r="QNI1657" s="168"/>
      <c r="QNJ1657" s="168"/>
      <c r="QNK1657" s="168"/>
      <c r="QNL1657" s="168"/>
      <c r="QNM1657" s="168"/>
      <c r="QNN1657" s="168"/>
      <c r="QNO1657" s="168"/>
      <c r="QNP1657" s="168"/>
      <c r="QNQ1657" s="168"/>
      <c r="QNR1657" s="168"/>
      <c r="QNS1657" s="168"/>
      <c r="QNT1657" s="168"/>
      <c r="QNU1657" s="168"/>
      <c r="QNV1657" s="168"/>
      <c r="QNW1657" s="168"/>
      <c r="QNX1657" s="168"/>
      <c r="QNY1657" s="168"/>
      <c r="QNZ1657" s="168"/>
      <c r="QOA1657" s="168"/>
      <c r="QOB1657" s="168"/>
      <c r="QOC1657" s="168"/>
      <c r="QOD1657" s="168"/>
      <c r="QOE1657" s="168"/>
      <c r="QOF1657" s="168"/>
      <c r="QOG1657" s="168"/>
      <c r="QOH1657" s="168"/>
      <c r="QOI1657" s="168"/>
      <c r="QOJ1657" s="168"/>
      <c r="QOK1657" s="168"/>
      <c r="QOL1657" s="168"/>
      <c r="QOM1657" s="168"/>
      <c r="QON1657" s="168"/>
      <c r="QOO1657" s="168"/>
      <c r="QOP1657" s="168"/>
      <c r="QOQ1657" s="168"/>
      <c r="QOR1657" s="168"/>
      <c r="QOS1657" s="168"/>
      <c r="QOT1657" s="168"/>
      <c r="QOU1657" s="168"/>
      <c r="QOV1657" s="168"/>
      <c r="QOW1657" s="168"/>
      <c r="QOX1657" s="168"/>
      <c r="QOY1657" s="168"/>
      <c r="QOZ1657" s="168"/>
      <c r="QPA1657" s="168"/>
      <c r="QPB1657" s="168"/>
      <c r="QPC1657" s="168"/>
      <c r="QPD1657" s="168"/>
      <c r="QPE1657" s="168"/>
      <c r="QPF1657" s="168"/>
      <c r="QPG1657" s="168"/>
      <c r="QPH1657" s="168"/>
      <c r="QPI1657" s="168"/>
      <c r="QPJ1657" s="168"/>
      <c r="QPK1657" s="168"/>
      <c r="QPL1657" s="168"/>
      <c r="QPM1657" s="168"/>
      <c r="QPN1657" s="168"/>
      <c r="QPO1657" s="168"/>
      <c r="QPP1657" s="168"/>
      <c r="QPQ1657" s="168"/>
      <c r="QPR1657" s="168"/>
      <c r="QPS1657" s="168"/>
      <c r="QPT1657" s="168"/>
      <c r="QPU1657" s="168"/>
      <c r="QPV1657" s="168"/>
      <c r="QPW1657" s="168"/>
      <c r="QPX1657" s="168"/>
      <c r="QPY1657" s="168"/>
      <c r="QPZ1657" s="168"/>
      <c r="QQA1657" s="168"/>
      <c r="QQB1657" s="168"/>
      <c r="QQC1657" s="168"/>
      <c r="QQD1657" s="168"/>
      <c r="QQE1657" s="168"/>
      <c r="QQF1657" s="168"/>
      <c r="QQG1657" s="168"/>
      <c r="QQH1657" s="168"/>
      <c r="QQI1657" s="168"/>
      <c r="QQJ1657" s="168"/>
      <c r="QQK1657" s="168"/>
      <c r="QQL1657" s="168"/>
      <c r="QQM1657" s="168"/>
      <c r="QQN1657" s="168"/>
      <c r="QQO1657" s="168"/>
      <c r="QQP1657" s="168"/>
      <c r="QQQ1657" s="168"/>
      <c r="QQR1657" s="168"/>
      <c r="QQS1657" s="168"/>
      <c r="QQT1657" s="168"/>
      <c r="QQU1657" s="168"/>
      <c r="QQV1657" s="168"/>
      <c r="QQW1657" s="168"/>
      <c r="QQX1657" s="168"/>
      <c r="QQY1657" s="168"/>
      <c r="QQZ1657" s="168"/>
      <c r="QRA1657" s="168"/>
      <c r="QRB1657" s="168"/>
      <c r="QRC1657" s="168"/>
      <c r="QRD1657" s="168"/>
      <c r="QRE1657" s="168"/>
      <c r="QRF1657" s="168"/>
      <c r="QRG1657" s="168"/>
      <c r="QRH1657" s="168"/>
      <c r="QRI1657" s="168"/>
      <c r="QRJ1657" s="168"/>
      <c r="QRK1657" s="168"/>
      <c r="QRL1657" s="168"/>
      <c r="QRM1657" s="168"/>
      <c r="QRN1657" s="168"/>
      <c r="QRO1657" s="168"/>
      <c r="QRP1657" s="168"/>
      <c r="QRQ1657" s="168"/>
      <c r="QRR1657" s="168"/>
      <c r="QRS1657" s="168"/>
      <c r="QRT1657" s="168"/>
      <c r="QRU1657" s="168"/>
      <c r="QRV1657" s="168"/>
      <c r="QRW1657" s="168"/>
      <c r="QRX1657" s="168"/>
      <c r="QRY1657" s="168"/>
      <c r="QRZ1657" s="168"/>
      <c r="QSA1657" s="168"/>
      <c r="QSB1657" s="168"/>
      <c r="QSC1657" s="168"/>
      <c r="QSD1657" s="168"/>
      <c r="QSE1657" s="168"/>
      <c r="QSF1657" s="168"/>
      <c r="QSG1657" s="168"/>
      <c r="QSH1657" s="168"/>
      <c r="QSI1657" s="168"/>
      <c r="QSJ1657" s="168"/>
      <c r="QSK1657" s="168"/>
      <c r="QSL1657" s="168"/>
      <c r="QSM1657" s="168"/>
      <c r="QSN1657" s="168"/>
      <c r="QSO1657" s="168"/>
      <c r="QSP1657" s="168"/>
      <c r="QSQ1657" s="168"/>
      <c r="QSR1657" s="168"/>
      <c r="QSS1657" s="168"/>
      <c r="QST1657" s="168"/>
      <c r="QSU1657" s="168"/>
      <c r="QSV1657" s="168"/>
      <c r="QSW1657" s="168"/>
      <c r="QSX1657" s="168"/>
      <c r="QSY1657" s="168"/>
      <c r="QSZ1657" s="168"/>
      <c r="QTA1657" s="168"/>
      <c r="QTB1657" s="168"/>
      <c r="QTC1657" s="168"/>
      <c r="QTD1657" s="168"/>
      <c r="QTE1657" s="168"/>
      <c r="QTF1657" s="168"/>
      <c r="QTG1657" s="168"/>
      <c r="QTH1657" s="168"/>
      <c r="QTI1657" s="168"/>
      <c r="QTJ1657" s="168"/>
      <c r="QTK1657" s="168"/>
      <c r="QTL1657" s="168"/>
      <c r="QTM1657" s="168"/>
      <c r="QTN1657" s="168"/>
      <c r="QTO1657" s="168"/>
      <c r="QTP1657" s="168"/>
      <c r="QTQ1657" s="168"/>
      <c r="QTR1657" s="168"/>
      <c r="QTS1657" s="168"/>
      <c r="QTT1657" s="168"/>
      <c r="QTU1657" s="168"/>
      <c r="QTV1657" s="168"/>
      <c r="QTW1657" s="168"/>
      <c r="QTX1657" s="168"/>
      <c r="QTY1657" s="168"/>
      <c r="QTZ1657" s="168"/>
      <c r="QUA1657" s="168"/>
      <c r="QUB1657" s="168"/>
      <c r="QUC1657" s="168"/>
      <c r="QUD1657" s="168"/>
      <c r="QUE1657" s="168"/>
      <c r="QUF1657" s="168"/>
      <c r="QUG1657" s="168"/>
      <c r="QUH1657" s="168"/>
      <c r="QUI1657" s="168"/>
      <c r="QUJ1657" s="168"/>
      <c r="QUK1657" s="168"/>
      <c r="QUL1657" s="168"/>
      <c r="QUM1657" s="168"/>
      <c r="QUN1657" s="168"/>
      <c r="QUO1657" s="168"/>
      <c r="QUP1657" s="168"/>
      <c r="QUQ1657" s="168"/>
      <c r="QUR1657" s="168"/>
      <c r="QUS1657" s="168"/>
      <c r="QUT1657" s="168"/>
      <c r="QUU1657" s="168"/>
      <c r="QUV1657" s="168"/>
      <c r="QUW1657" s="168"/>
      <c r="QUX1657" s="168"/>
      <c r="QUY1657" s="168"/>
      <c r="QUZ1657" s="168"/>
      <c r="QVA1657" s="168"/>
      <c r="QVB1657" s="168"/>
      <c r="QVC1657" s="168"/>
      <c r="QVD1657" s="168"/>
      <c r="QVE1657" s="168"/>
      <c r="QVF1657" s="168"/>
      <c r="QVG1657" s="168"/>
      <c r="QVH1657" s="168"/>
      <c r="QVI1657" s="168"/>
      <c r="QVJ1657" s="168"/>
      <c r="QVK1657" s="168"/>
      <c r="QVL1657" s="168"/>
      <c r="QVM1657" s="168"/>
      <c r="QVN1657" s="168"/>
      <c r="QVO1657" s="168"/>
      <c r="QVP1657" s="168"/>
      <c r="QVQ1657" s="168"/>
      <c r="QVR1657" s="168"/>
      <c r="QVS1657" s="168"/>
      <c r="QVT1657" s="168"/>
      <c r="QVU1657" s="168"/>
      <c r="QVV1657" s="168"/>
      <c r="QVW1657" s="168"/>
      <c r="QVX1657" s="168"/>
      <c r="QVY1657" s="168"/>
      <c r="QVZ1657" s="168"/>
      <c r="QWA1657" s="168"/>
      <c r="QWB1657" s="168"/>
      <c r="QWC1657" s="168"/>
      <c r="QWD1657" s="168"/>
      <c r="QWE1657" s="168"/>
      <c r="QWF1657" s="168"/>
      <c r="QWG1657" s="168"/>
      <c r="QWH1657" s="168"/>
      <c r="QWI1657" s="168"/>
      <c r="QWJ1657" s="168"/>
      <c r="QWK1657" s="168"/>
      <c r="QWL1657" s="168"/>
      <c r="QWM1657" s="168"/>
      <c r="QWN1657" s="168"/>
      <c r="QWO1657" s="168"/>
      <c r="QWP1657" s="168"/>
      <c r="QWQ1657" s="168"/>
      <c r="QWR1657" s="168"/>
      <c r="QWS1657" s="168"/>
      <c r="QWT1657" s="168"/>
      <c r="QWU1657" s="168"/>
      <c r="QWV1657" s="168"/>
      <c r="QWW1657" s="168"/>
      <c r="QWX1657" s="168"/>
      <c r="QWY1657" s="168"/>
      <c r="QWZ1657" s="168"/>
      <c r="QXA1657" s="168"/>
      <c r="QXB1657" s="168"/>
      <c r="QXC1657" s="168"/>
      <c r="QXD1657" s="168"/>
      <c r="QXE1657" s="168"/>
      <c r="QXF1657" s="168"/>
      <c r="QXG1657" s="168"/>
      <c r="QXH1657" s="168"/>
      <c r="QXI1657" s="168"/>
      <c r="QXJ1657" s="168"/>
      <c r="QXK1657" s="168"/>
      <c r="QXL1657" s="168"/>
      <c r="QXM1657" s="168"/>
      <c r="QXN1657" s="168"/>
      <c r="QXO1657" s="168"/>
      <c r="QXP1657" s="168"/>
      <c r="QXQ1657" s="168"/>
      <c r="QXR1657" s="168"/>
      <c r="QXS1657" s="168"/>
      <c r="QXT1657" s="168"/>
      <c r="QXU1657" s="168"/>
      <c r="QXV1657" s="168"/>
      <c r="QXW1657" s="168"/>
      <c r="QXX1657" s="168"/>
      <c r="QXY1657" s="168"/>
      <c r="QXZ1657" s="168"/>
      <c r="QYA1657" s="168"/>
      <c r="QYB1657" s="168"/>
      <c r="QYC1657" s="168"/>
      <c r="QYD1657" s="168"/>
      <c r="QYE1657" s="168"/>
      <c r="QYF1657" s="168"/>
      <c r="QYG1657" s="168"/>
      <c r="QYH1657" s="168"/>
      <c r="QYI1657" s="168"/>
      <c r="QYJ1657" s="168"/>
      <c r="QYK1657" s="168"/>
      <c r="QYL1657" s="168"/>
      <c r="QYM1657" s="168"/>
      <c r="QYN1657" s="168"/>
      <c r="QYO1657" s="168"/>
      <c r="QYP1657" s="168"/>
      <c r="QYQ1657" s="168"/>
      <c r="QYR1657" s="168"/>
      <c r="QYS1657" s="168"/>
      <c r="QYT1657" s="168"/>
      <c r="QYU1657" s="168"/>
      <c r="QYV1657" s="168"/>
      <c r="QYW1657" s="168"/>
      <c r="QYX1657" s="168"/>
      <c r="QYY1657" s="168"/>
      <c r="QYZ1657" s="168"/>
      <c r="QZA1657" s="168"/>
      <c r="QZB1657" s="168"/>
      <c r="QZC1657" s="168"/>
      <c r="QZD1657" s="168"/>
      <c r="QZE1657" s="168"/>
      <c r="QZF1657" s="168"/>
      <c r="QZG1657" s="168"/>
      <c r="QZH1657" s="168"/>
      <c r="QZI1657" s="168"/>
      <c r="QZJ1657" s="168"/>
      <c r="QZK1657" s="168"/>
      <c r="QZL1657" s="168"/>
      <c r="QZM1657" s="168"/>
      <c r="QZN1657" s="168"/>
      <c r="QZO1657" s="168"/>
      <c r="QZP1657" s="168"/>
      <c r="QZQ1657" s="168"/>
      <c r="QZR1657" s="168"/>
      <c r="QZS1657" s="168"/>
      <c r="QZT1657" s="168"/>
      <c r="QZU1657" s="168"/>
      <c r="QZV1657" s="168"/>
      <c r="QZW1657" s="168"/>
      <c r="QZX1657" s="168"/>
      <c r="QZY1657" s="168"/>
      <c r="QZZ1657" s="168"/>
      <c r="RAA1657" s="168"/>
      <c r="RAB1657" s="168"/>
      <c r="RAC1657" s="168"/>
      <c r="RAD1657" s="168"/>
      <c r="RAE1657" s="168"/>
      <c r="RAF1657" s="168"/>
      <c r="RAG1657" s="168"/>
      <c r="RAH1657" s="168"/>
      <c r="RAI1657" s="168"/>
      <c r="RAJ1657" s="168"/>
      <c r="RAK1657" s="168"/>
      <c r="RAL1657" s="168"/>
      <c r="RAM1657" s="168"/>
      <c r="RAN1657" s="168"/>
      <c r="RAO1657" s="168"/>
      <c r="RAP1657" s="168"/>
      <c r="RAQ1657" s="168"/>
      <c r="RAR1657" s="168"/>
      <c r="RAS1657" s="168"/>
      <c r="RAT1657" s="168"/>
      <c r="RAU1657" s="168"/>
      <c r="RAV1657" s="168"/>
      <c r="RAW1657" s="168"/>
      <c r="RAX1657" s="168"/>
      <c r="RAY1657" s="168"/>
      <c r="RAZ1657" s="168"/>
      <c r="RBA1657" s="168"/>
      <c r="RBB1657" s="168"/>
      <c r="RBC1657" s="168"/>
      <c r="RBD1657" s="168"/>
      <c r="RBE1657" s="168"/>
      <c r="RBF1657" s="168"/>
      <c r="RBG1657" s="168"/>
      <c r="RBH1657" s="168"/>
      <c r="RBI1657" s="168"/>
      <c r="RBJ1657" s="168"/>
      <c r="RBK1657" s="168"/>
      <c r="RBL1657" s="168"/>
      <c r="RBM1657" s="168"/>
      <c r="RBN1657" s="168"/>
      <c r="RBO1657" s="168"/>
      <c r="RBP1657" s="168"/>
      <c r="RBQ1657" s="168"/>
      <c r="RBR1657" s="168"/>
      <c r="RBS1657" s="168"/>
      <c r="RBT1657" s="168"/>
      <c r="RBU1657" s="168"/>
      <c r="RBV1657" s="168"/>
      <c r="RBW1657" s="168"/>
      <c r="RBX1657" s="168"/>
      <c r="RBY1657" s="168"/>
      <c r="RBZ1657" s="168"/>
      <c r="RCA1657" s="168"/>
      <c r="RCB1657" s="168"/>
      <c r="RCC1657" s="168"/>
      <c r="RCD1657" s="168"/>
      <c r="RCE1657" s="168"/>
      <c r="RCF1657" s="168"/>
      <c r="RCG1657" s="168"/>
      <c r="RCH1657" s="168"/>
      <c r="RCI1657" s="168"/>
      <c r="RCJ1657" s="168"/>
      <c r="RCK1657" s="168"/>
      <c r="RCL1657" s="168"/>
      <c r="RCM1657" s="168"/>
      <c r="RCN1657" s="168"/>
      <c r="RCO1657" s="168"/>
      <c r="RCP1657" s="168"/>
      <c r="RCQ1657" s="168"/>
      <c r="RCR1657" s="168"/>
      <c r="RCS1657" s="168"/>
      <c r="RCT1657" s="168"/>
      <c r="RCU1657" s="168"/>
      <c r="RCV1657" s="168"/>
      <c r="RCW1657" s="168"/>
      <c r="RCX1657" s="168"/>
      <c r="RCY1657" s="168"/>
      <c r="RCZ1657" s="168"/>
      <c r="RDA1657" s="168"/>
      <c r="RDB1657" s="168"/>
      <c r="RDC1657" s="168"/>
      <c r="RDD1657" s="168"/>
      <c r="RDE1657" s="168"/>
      <c r="RDF1657" s="168"/>
      <c r="RDG1657" s="168"/>
      <c r="RDH1657" s="168"/>
      <c r="RDI1657" s="168"/>
      <c r="RDJ1657" s="168"/>
      <c r="RDK1657" s="168"/>
      <c r="RDL1657" s="168"/>
      <c r="RDM1657" s="168"/>
      <c r="RDN1657" s="168"/>
      <c r="RDO1657" s="168"/>
      <c r="RDP1657" s="168"/>
      <c r="RDQ1657" s="168"/>
      <c r="RDR1657" s="168"/>
      <c r="RDS1657" s="168"/>
      <c r="RDT1657" s="168"/>
      <c r="RDU1657" s="168"/>
      <c r="RDV1657" s="168"/>
      <c r="RDW1657" s="168"/>
      <c r="RDX1657" s="168"/>
      <c r="RDY1657" s="168"/>
      <c r="RDZ1657" s="168"/>
      <c r="REA1657" s="168"/>
      <c r="REB1657" s="168"/>
      <c r="REC1657" s="168"/>
      <c r="RED1657" s="168"/>
      <c r="REE1657" s="168"/>
      <c r="REF1657" s="168"/>
      <c r="REG1657" s="168"/>
      <c r="REH1657" s="168"/>
      <c r="REI1657" s="168"/>
      <c r="REJ1657" s="168"/>
      <c r="REK1657" s="168"/>
      <c r="REL1657" s="168"/>
      <c r="REM1657" s="168"/>
      <c r="REN1657" s="168"/>
      <c r="REO1657" s="168"/>
      <c r="REP1657" s="168"/>
      <c r="REQ1657" s="168"/>
      <c r="RER1657" s="168"/>
      <c r="RES1657" s="168"/>
      <c r="RET1657" s="168"/>
      <c r="REU1657" s="168"/>
      <c r="REV1657" s="168"/>
      <c r="REW1657" s="168"/>
      <c r="REX1657" s="168"/>
      <c r="REY1657" s="168"/>
      <c r="REZ1657" s="168"/>
      <c r="RFA1657" s="168"/>
      <c r="RFB1657" s="168"/>
      <c r="RFC1657" s="168"/>
      <c r="RFD1657" s="168"/>
      <c r="RFE1657" s="168"/>
      <c r="RFF1657" s="168"/>
      <c r="RFG1657" s="168"/>
      <c r="RFH1657" s="168"/>
      <c r="RFI1657" s="168"/>
      <c r="RFJ1657" s="168"/>
      <c r="RFK1657" s="168"/>
      <c r="RFL1657" s="168"/>
      <c r="RFM1657" s="168"/>
      <c r="RFN1657" s="168"/>
      <c r="RFO1657" s="168"/>
      <c r="RFP1657" s="168"/>
      <c r="RFQ1657" s="168"/>
      <c r="RFR1657" s="168"/>
      <c r="RFS1657" s="168"/>
      <c r="RFT1657" s="168"/>
      <c r="RFU1657" s="168"/>
      <c r="RFV1657" s="168"/>
      <c r="RFW1657" s="168"/>
      <c r="RFX1657" s="168"/>
      <c r="RFY1657" s="168"/>
      <c r="RFZ1657" s="168"/>
      <c r="RGA1657" s="168"/>
      <c r="RGB1657" s="168"/>
      <c r="RGC1657" s="168"/>
      <c r="RGD1657" s="168"/>
      <c r="RGE1657" s="168"/>
      <c r="RGF1657" s="168"/>
      <c r="RGG1657" s="168"/>
      <c r="RGH1657" s="168"/>
      <c r="RGI1657" s="168"/>
      <c r="RGJ1657" s="168"/>
      <c r="RGK1657" s="168"/>
      <c r="RGL1657" s="168"/>
      <c r="RGM1657" s="168"/>
      <c r="RGN1657" s="168"/>
      <c r="RGO1657" s="168"/>
      <c r="RGP1657" s="168"/>
      <c r="RGQ1657" s="168"/>
      <c r="RGR1657" s="168"/>
      <c r="RGS1657" s="168"/>
      <c r="RGT1657" s="168"/>
      <c r="RGU1657" s="168"/>
      <c r="RGV1657" s="168"/>
      <c r="RGW1657" s="168"/>
      <c r="RGX1657" s="168"/>
      <c r="RGY1657" s="168"/>
      <c r="RGZ1657" s="168"/>
      <c r="RHA1657" s="168"/>
      <c r="RHB1657" s="168"/>
      <c r="RHC1657" s="168"/>
      <c r="RHD1657" s="168"/>
      <c r="RHE1657" s="168"/>
      <c r="RHF1657" s="168"/>
      <c r="RHG1657" s="168"/>
      <c r="RHH1657" s="168"/>
      <c r="RHI1657" s="168"/>
      <c r="RHJ1657" s="168"/>
      <c r="RHK1657" s="168"/>
      <c r="RHL1657" s="168"/>
      <c r="RHM1657" s="168"/>
      <c r="RHN1657" s="168"/>
      <c r="RHO1657" s="168"/>
      <c r="RHP1657" s="168"/>
      <c r="RHQ1657" s="168"/>
      <c r="RHR1657" s="168"/>
      <c r="RHS1657" s="168"/>
      <c r="RHT1657" s="168"/>
      <c r="RHU1657" s="168"/>
      <c r="RHV1657" s="168"/>
      <c r="RHW1657" s="168"/>
      <c r="RHX1657" s="168"/>
      <c r="RHY1657" s="168"/>
      <c r="RHZ1657" s="168"/>
      <c r="RIA1657" s="168"/>
      <c r="RIB1657" s="168"/>
      <c r="RIC1657" s="168"/>
      <c r="RID1657" s="168"/>
      <c r="RIE1657" s="168"/>
      <c r="RIF1657" s="168"/>
      <c r="RIG1657" s="168"/>
      <c r="RIH1657" s="168"/>
      <c r="RII1657" s="168"/>
      <c r="RIJ1657" s="168"/>
      <c r="RIK1657" s="168"/>
      <c r="RIL1657" s="168"/>
      <c r="RIM1657" s="168"/>
      <c r="RIN1657" s="168"/>
      <c r="RIO1657" s="168"/>
      <c r="RIP1657" s="168"/>
      <c r="RIQ1657" s="168"/>
      <c r="RIR1657" s="168"/>
      <c r="RIS1657" s="168"/>
      <c r="RIT1657" s="168"/>
      <c r="RIU1657" s="168"/>
      <c r="RIV1657" s="168"/>
      <c r="RIW1657" s="168"/>
      <c r="RIX1657" s="168"/>
      <c r="RIY1657" s="168"/>
      <c r="RIZ1657" s="168"/>
      <c r="RJA1657" s="168"/>
      <c r="RJB1657" s="168"/>
      <c r="RJC1657" s="168"/>
      <c r="RJD1657" s="168"/>
      <c r="RJE1657" s="168"/>
      <c r="RJF1657" s="168"/>
      <c r="RJG1657" s="168"/>
      <c r="RJH1657" s="168"/>
      <c r="RJI1657" s="168"/>
      <c r="RJJ1657" s="168"/>
      <c r="RJK1657" s="168"/>
      <c r="RJL1657" s="168"/>
      <c r="RJM1657" s="168"/>
      <c r="RJN1657" s="168"/>
      <c r="RJO1657" s="168"/>
      <c r="RJP1657" s="168"/>
      <c r="RJQ1657" s="168"/>
      <c r="RJR1657" s="168"/>
      <c r="RJS1657" s="168"/>
      <c r="RJT1657" s="168"/>
      <c r="RJU1657" s="168"/>
      <c r="RJV1657" s="168"/>
      <c r="RJW1657" s="168"/>
      <c r="RJX1657" s="168"/>
      <c r="RJY1657" s="168"/>
      <c r="RJZ1657" s="168"/>
      <c r="RKA1657" s="168"/>
      <c r="RKB1657" s="168"/>
      <c r="RKC1657" s="168"/>
      <c r="RKD1657" s="168"/>
      <c r="RKE1657" s="168"/>
      <c r="RKF1657" s="168"/>
      <c r="RKG1657" s="168"/>
      <c r="RKH1657" s="168"/>
      <c r="RKI1657" s="168"/>
      <c r="RKJ1657" s="168"/>
      <c r="RKK1657" s="168"/>
      <c r="RKL1657" s="168"/>
      <c r="RKM1657" s="168"/>
      <c r="RKN1657" s="168"/>
      <c r="RKO1657" s="168"/>
      <c r="RKP1657" s="168"/>
      <c r="RKQ1657" s="168"/>
      <c r="RKR1657" s="168"/>
      <c r="RKS1657" s="168"/>
      <c r="RKT1657" s="168"/>
      <c r="RKU1657" s="168"/>
      <c r="RKV1657" s="168"/>
      <c r="RKW1657" s="168"/>
      <c r="RKX1657" s="168"/>
      <c r="RKY1657" s="168"/>
      <c r="RKZ1657" s="168"/>
      <c r="RLA1657" s="168"/>
      <c r="RLB1657" s="168"/>
      <c r="RLC1657" s="168"/>
      <c r="RLD1657" s="168"/>
      <c r="RLE1657" s="168"/>
      <c r="RLF1657" s="168"/>
      <c r="RLG1657" s="168"/>
      <c r="RLH1657" s="168"/>
      <c r="RLI1657" s="168"/>
      <c r="RLJ1657" s="168"/>
      <c r="RLK1657" s="168"/>
      <c r="RLL1657" s="168"/>
      <c r="RLM1657" s="168"/>
      <c r="RLN1657" s="168"/>
      <c r="RLO1657" s="168"/>
      <c r="RLP1657" s="168"/>
      <c r="RLQ1657" s="168"/>
      <c r="RLR1657" s="168"/>
      <c r="RLS1657" s="168"/>
      <c r="RLT1657" s="168"/>
      <c r="RLU1657" s="168"/>
      <c r="RLV1657" s="168"/>
      <c r="RLW1657" s="168"/>
      <c r="RLX1657" s="168"/>
      <c r="RLY1657" s="168"/>
      <c r="RLZ1657" s="168"/>
      <c r="RMA1657" s="168"/>
      <c r="RMB1657" s="168"/>
      <c r="RMC1657" s="168"/>
      <c r="RMD1657" s="168"/>
      <c r="RME1657" s="168"/>
      <c r="RMF1657" s="168"/>
      <c r="RMG1657" s="168"/>
      <c r="RMH1657" s="168"/>
      <c r="RMI1657" s="168"/>
      <c r="RMJ1657" s="168"/>
      <c r="RMK1657" s="168"/>
      <c r="RML1657" s="168"/>
      <c r="RMM1657" s="168"/>
      <c r="RMN1657" s="168"/>
      <c r="RMO1657" s="168"/>
      <c r="RMP1657" s="168"/>
      <c r="RMQ1657" s="168"/>
      <c r="RMR1657" s="168"/>
      <c r="RMS1657" s="168"/>
      <c r="RMT1657" s="168"/>
      <c r="RMU1657" s="168"/>
      <c r="RMV1657" s="168"/>
      <c r="RMW1657" s="168"/>
      <c r="RMX1657" s="168"/>
      <c r="RMY1657" s="168"/>
      <c r="RMZ1657" s="168"/>
      <c r="RNA1657" s="168"/>
      <c r="RNB1657" s="168"/>
      <c r="RNC1657" s="168"/>
      <c r="RND1657" s="168"/>
      <c r="RNE1657" s="168"/>
      <c r="RNF1657" s="168"/>
      <c r="RNG1657" s="168"/>
      <c r="RNH1657" s="168"/>
      <c r="RNI1657" s="168"/>
      <c r="RNJ1657" s="168"/>
      <c r="RNK1657" s="168"/>
      <c r="RNL1657" s="168"/>
      <c r="RNM1657" s="168"/>
      <c r="RNN1657" s="168"/>
      <c r="RNO1657" s="168"/>
      <c r="RNP1657" s="168"/>
      <c r="RNQ1657" s="168"/>
      <c r="RNR1657" s="168"/>
      <c r="RNS1657" s="168"/>
      <c r="RNT1657" s="168"/>
      <c r="RNU1657" s="168"/>
      <c r="RNV1657" s="168"/>
      <c r="RNW1657" s="168"/>
      <c r="RNX1657" s="168"/>
      <c r="RNY1657" s="168"/>
      <c r="RNZ1657" s="168"/>
      <c r="ROA1657" s="168"/>
      <c r="ROB1657" s="168"/>
      <c r="ROC1657" s="168"/>
      <c r="ROD1657" s="168"/>
      <c r="ROE1657" s="168"/>
      <c r="ROF1657" s="168"/>
      <c r="ROG1657" s="168"/>
      <c r="ROH1657" s="168"/>
      <c r="ROI1657" s="168"/>
      <c r="ROJ1657" s="168"/>
      <c r="ROK1657" s="168"/>
      <c r="ROL1657" s="168"/>
      <c r="ROM1657" s="168"/>
      <c r="RON1657" s="168"/>
      <c r="ROO1657" s="168"/>
      <c r="ROP1657" s="168"/>
      <c r="ROQ1657" s="168"/>
      <c r="ROR1657" s="168"/>
      <c r="ROS1657" s="168"/>
      <c r="ROT1657" s="168"/>
      <c r="ROU1657" s="168"/>
      <c r="ROV1657" s="168"/>
      <c r="ROW1657" s="168"/>
      <c r="ROX1657" s="168"/>
      <c r="ROY1657" s="168"/>
      <c r="ROZ1657" s="168"/>
      <c r="RPA1657" s="168"/>
      <c r="RPB1657" s="168"/>
      <c r="RPC1657" s="168"/>
      <c r="RPD1657" s="168"/>
      <c r="RPE1657" s="168"/>
      <c r="RPF1657" s="168"/>
      <c r="RPG1657" s="168"/>
      <c r="RPH1657" s="168"/>
      <c r="RPI1657" s="168"/>
      <c r="RPJ1657" s="168"/>
      <c r="RPK1657" s="168"/>
      <c r="RPL1657" s="168"/>
      <c r="RPM1657" s="168"/>
      <c r="RPN1657" s="168"/>
      <c r="RPO1657" s="168"/>
      <c r="RPP1657" s="168"/>
      <c r="RPQ1657" s="168"/>
      <c r="RPR1657" s="168"/>
      <c r="RPS1657" s="168"/>
      <c r="RPT1657" s="168"/>
      <c r="RPU1657" s="168"/>
      <c r="RPV1657" s="168"/>
      <c r="RPW1657" s="168"/>
      <c r="RPX1657" s="168"/>
      <c r="RPY1657" s="168"/>
      <c r="RPZ1657" s="168"/>
      <c r="RQA1657" s="168"/>
      <c r="RQB1657" s="168"/>
      <c r="RQC1657" s="168"/>
      <c r="RQD1657" s="168"/>
      <c r="RQE1657" s="168"/>
      <c r="RQF1657" s="168"/>
      <c r="RQG1657" s="168"/>
      <c r="RQH1657" s="168"/>
      <c r="RQI1657" s="168"/>
      <c r="RQJ1657" s="168"/>
      <c r="RQK1657" s="168"/>
      <c r="RQL1657" s="168"/>
      <c r="RQM1657" s="168"/>
      <c r="RQN1657" s="168"/>
      <c r="RQO1657" s="168"/>
      <c r="RQP1657" s="168"/>
      <c r="RQQ1657" s="168"/>
      <c r="RQR1657" s="168"/>
      <c r="RQS1657" s="168"/>
      <c r="RQT1657" s="168"/>
      <c r="RQU1657" s="168"/>
      <c r="RQV1657" s="168"/>
      <c r="RQW1657" s="168"/>
      <c r="RQX1657" s="168"/>
      <c r="RQY1657" s="168"/>
      <c r="RQZ1657" s="168"/>
      <c r="RRA1657" s="168"/>
      <c r="RRB1657" s="168"/>
      <c r="RRC1657" s="168"/>
      <c r="RRD1657" s="168"/>
      <c r="RRE1657" s="168"/>
      <c r="RRF1657" s="168"/>
      <c r="RRG1657" s="168"/>
      <c r="RRH1657" s="168"/>
      <c r="RRI1657" s="168"/>
      <c r="RRJ1657" s="168"/>
      <c r="RRK1657" s="168"/>
      <c r="RRL1657" s="168"/>
      <c r="RRM1657" s="168"/>
      <c r="RRN1657" s="168"/>
      <c r="RRO1657" s="168"/>
      <c r="RRP1657" s="168"/>
      <c r="RRQ1657" s="168"/>
      <c r="RRR1657" s="168"/>
      <c r="RRS1657" s="168"/>
      <c r="RRT1657" s="168"/>
      <c r="RRU1657" s="168"/>
      <c r="RRV1657" s="168"/>
      <c r="RRW1657" s="168"/>
      <c r="RRX1657" s="168"/>
      <c r="RRY1657" s="168"/>
      <c r="RRZ1657" s="168"/>
      <c r="RSA1657" s="168"/>
      <c r="RSB1657" s="168"/>
      <c r="RSC1657" s="168"/>
      <c r="RSD1657" s="168"/>
      <c r="RSE1657" s="168"/>
      <c r="RSF1657" s="168"/>
      <c r="RSG1657" s="168"/>
      <c r="RSH1657" s="168"/>
      <c r="RSI1657" s="168"/>
      <c r="RSJ1657" s="168"/>
      <c r="RSK1657" s="168"/>
      <c r="RSL1657" s="168"/>
      <c r="RSM1657" s="168"/>
      <c r="RSN1657" s="168"/>
      <c r="RSO1657" s="168"/>
      <c r="RSP1657" s="168"/>
      <c r="RSQ1657" s="168"/>
      <c r="RSR1657" s="168"/>
      <c r="RSS1657" s="168"/>
      <c r="RST1657" s="168"/>
      <c r="RSU1657" s="168"/>
      <c r="RSV1657" s="168"/>
      <c r="RSW1657" s="168"/>
      <c r="RSX1657" s="168"/>
      <c r="RSY1657" s="168"/>
      <c r="RSZ1657" s="168"/>
      <c r="RTA1657" s="168"/>
      <c r="RTB1657" s="168"/>
      <c r="RTC1657" s="168"/>
      <c r="RTD1657" s="168"/>
      <c r="RTE1657" s="168"/>
      <c r="RTF1657" s="168"/>
      <c r="RTG1657" s="168"/>
      <c r="RTH1657" s="168"/>
      <c r="RTI1657" s="168"/>
      <c r="RTJ1657" s="168"/>
      <c r="RTK1657" s="168"/>
      <c r="RTL1657" s="168"/>
      <c r="RTM1657" s="168"/>
      <c r="RTN1657" s="168"/>
      <c r="RTO1657" s="168"/>
      <c r="RTP1657" s="168"/>
      <c r="RTQ1657" s="168"/>
      <c r="RTR1657" s="168"/>
      <c r="RTS1657" s="168"/>
      <c r="RTT1657" s="168"/>
      <c r="RTU1657" s="168"/>
      <c r="RTV1657" s="168"/>
      <c r="RTW1657" s="168"/>
      <c r="RTX1657" s="168"/>
      <c r="RTY1657" s="168"/>
      <c r="RTZ1657" s="168"/>
      <c r="RUA1657" s="168"/>
      <c r="RUB1657" s="168"/>
      <c r="RUC1657" s="168"/>
      <c r="RUD1657" s="168"/>
      <c r="RUE1657" s="168"/>
      <c r="RUF1657" s="168"/>
      <c r="RUG1657" s="168"/>
      <c r="RUH1657" s="168"/>
      <c r="RUI1657" s="168"/>
      <c r="RUJ1657" s="168"/>
      <c r="RUK1657" s="168"/>
      <c r="RUL1657" s="168"/>
      <c r="RUM1657" s="168"/>
      <c r="RUN1657" s="168"/>
      <c r="RUO1657" s="168"/>
      <c r="RUP1657" s="168"/>
      <c r="RUQ1657" s="168"/>
      <c r="RUR1657" s="168"/>
      <c r="RUS1657" s="168"/>
      <c r="RUT1657" s="168"/>
      <c r="RUU1657" s="168"/>
      <c r="RUV1657" s="168"/>
      <c r="RUW1657" s="168"/>
      <c r="RUX1657" s="168"/>
      <c r="RUY1657" s="168"/>
      <c r="RUZ1657" s="168"/>
      <c r="RVA1657" s="168"/>
      <c r="RVB1657" s="168"/>
      <c r="RVC1657" s="168"/>
      <c r="RVD1657" s="168"/>
      <c r="RVE1657" s="168"/>
      <c r="RVF1657" s="168"/>
      <c r="RVG1657" s="168"/>
      <c r="RVH1657" s="168"/>
      <c r="RVI1657" s="168"/>
      <c r="RVJ1657" s="168"/>
      <c r="RVK1657" s="168"/>
      <c r="RVL1657" s="168"/>
      <c r="RVM1657" s="168"/>
      <c r="RVN1657" s="168"/>
      <c r="RVO1657" s="168"/>
      <c r="RVP1657" s="168"/>
      <c r="RVQ1657" s="168"/>
      <c r="RVR1657" s="168"/>
      <c r="RVS1657" s="168"/>
      <c r="RVT1657" s="168"/>
      <c r="RVU1657" s="168"/>
      <c r="RVV1657" s="168"/>
      <c r="RVW1657" s="168"/>
      <c r="RVX1657" s="168"/>
      <c r="RVY1657" s="168"/>
      <c r="RVZ1657" s="168"/>
      <c r="RWA1657" s="168"/>
      <c r="RWB1657" s="168"/>
      <c r="RWC1657" s="168"/>
      <c r="RWD1657" s="168"/>
      <c r="RWE1657" s="168"/>
      <c r="RWF1657" s="168"/>
      <c r="RWG1657" s="168"/>
      <c r="RWH1657" s="168"/>
      <c r="RWI1657" s="168"/>
      <c r="RWJ1657" s="168"/>
      <c r="RWK1657" s="168"/>
      <c r="RWL1657" s="168"/>
      <c r="RWM1657" s="168"/>
      <c r="RWN1657" s="168"/>
      <c r="RWO1657" s="168"/>
      <c r="RWP1657" s="168"/>
      <c r="RWQ1657" s="168"/>
      <c r="RWR1657" s="168"/>
      <c r="RWS1657" s="168"/>
      <c r="RWT1657" s="168"/>
      <c r="RWU1657" s="168"/>
      <c r="RWV1657" s="168"/>
      <c r="RWW1657" s="168"/>
      <c r="RWX1657" s="168"/>
      <c r="RWY1657" s="168"/>
      <c r="RWZ1657" s="168"/>
      <c r="RXA1657" s="168"/>
      <c r="RXB1657" s="168"/>
      <c r="RXC1657" s="168"/>
      <c r="RXD1657" s="168"/>
      <c r="RXE1657" s="168"/>
      <c r="RXF1657" s="168"/>
      <c r="RXG1657" s="168"/>
      <c r="RXH1657" s="168"/>
      <c r="RXI1657" s="168"/>
      <c r="RXJ1657" s="168"/>
      <c r="RXK1657" s="168"/>
      <c r="RXL1657" s="168"/>
      <c r="RXM1657" s="168"/>
      <c r="RXN1657" s="168"/>
      <c r="RXO1657" s="168"/>
      <c r="RXP1657" s="168"/>
      <c r="RXQ1657" s="168"/>
      <c r="RXR1657" s="168"/>
      <c r="RXS1657" s="168"/>
      <c r="RXT1657" s="168"/>
      <c r="RXU1657" s="168"/>
      <c r="RXV1657" s="168"/>
      <c r="RXW1657" s="168"/>
      <c r="RXX1657" s="168"/>
      <c r="RXY1657" s="168"/>
      <c r="RXZ1657" s="168"/>
      <c r="RYA1657" s="168"/>
      <c r="RYB1657" s="168"/>
      <c r="RYC1657" s="168"/>
      <c r="RYD1657" s="168"/>
      <c r="RYE1657" s="168"/>
      <c r="RYF1657" s="168"/>
      <c r="RYG1657" s="168"/>
      <c r="RYH1657" s="168"/>
      <c r="RYI1657" s="168"/>
      <c r="RYJ1657" s="168"/>
      <c r="RYK1657" s="168"/>
      <c r="RYL1657" s="168"/>
      <c r="RYM1657" s="168"/>
      <c r="RYN1657" s="168"/>
      <c r="RYO1657" s="168"/>
      <c r="RYP1657" s="168"/>
      <c r="RYQ1657" s="168"/>
      <c r="RYR1657" s="168"/>
      <c r="RYS1657" s="168"/>
      <c r="RYT1657" s="168"/>
      <c r="RYU1657" s="168"/>
      <c r="RYV1657" s="168"/>
      <c r="RYW1657" s="168"/>
      <c r="RYX1657" s="168"/>
      <c r="RYY1657" s="168"/>
      <c r="RYZ1657" s="168"/>
      <c r="RZA1657" s="168"/>
      <c r="RZB1657" s="168"/>
      <c r="RZC1657" s="168"/>
      <c r="RZD1657" s="168"/>
      <c r="RZE1657" s="168"/>
      <c r="RZF1657" s="168"/>
      <c r="RZG1657" s="168"/>
      <c r="RZH1657" s="168"/>
      <c r="RZI1657" s="168"/>
      <c r="RZJ1657" s="168"/>
      <c r="RZK1657" s="168"/>
      <c r="RZL1657" s="168"/>
      <c r="RZM1657" s="168"/>
      <c r="RZN1657" s="168"/>
      <c r="RZO1657" s="168"/>
      <c r="RZP1657" s="168"/>
      <c r="RZQ1657" s="168"/>
      <c r="RZR1657" s="168"/>
      <c r="RZS1657" s="168"/>
      <c r="RZT1657" s="168"/>
      <c r="RZU1657" s="168"/>
      <c r="RZV1657" s="168"/>
      <c r="RZW1657" s="168"/>
      <c r="RZX1657" s="168"/>
      <c r="RZY1657" s="168"/>
      <c r="RZZ1657" s="168"/>
      <c r="SAA1657" s="168"/>
      <c r="SAB1657" s="168"/>
      <c r="SAC1657" s="168"/>
      <c r="SAD1657" s="168"/>
      <c r="SAE1657" s="168"/>
      <c r="SAF1657" s="168"/>
      <c r="SAG1657" s="168"/>
      <c r="SAH1657" s="168"/>
      <c r="SAI1657" s="168"/>
      <c r="SAJ1657" s="168"/>
      <c r="SAK1657" s="168"/>
      <c r="SAL1657" s="168"/>
      <c r="SAM1657" s="168"/>
      <c r="SAN1657" s="168"/>
      <c r="SAO1657" s="168"/>
      <c r="SAP1657" s="168"/>
      <c r="SAQ1657" s="168"/>
      <c r="SAR1657" s="168"/>
      <c r="SAS1657" s="168"/>
      <c r="SAT1657" s="168"/>
      <c r="SAU1657" s="168"/>
      <c r="SAV1657" s="168"/>
      <c r="SAW1657" s="168"/>
      <c r="SAX1657" s="168"/>
      <c r="SAY1657" s="168"/>
      <c r="SAZ1657" s="168"/>
      <c r="SBA1657" s="168"/>
      <c r="SBB1657" s="168"/>
      <c r="SBC1657" s="168"/>
      <c r="SBD1657" s="168"/>
      <c r="SBE1657" s="168"/>
      <c r="SBF1657" s="168"/>
      <c r="SBG1657" s="168"/>
      <c r="SBH1657" s="168"/>
      <c r="SBI1657" s="168"/>
      <c r="SBJ1657" s="168"/>
      <c r="SBK1657" s="168"/>
      <c r="SBL1657" s="168"/>
      <c r="SBM1657" s="168"/>
      <c r="SBN1657" s="168"/>
      <c r="SBO1657" s="168"/>
      <c r="SBP1657" s="168"/>
      <c r="SBQ1657" s="168"/>
      <c r="SBR1657" s="168"/>
      <c r="SBS1657" s="168"/>
      <c r="SBT1657" s="168"/>
      <c r="SBU1657" s="168"/>
      <c r="SBV1657" s="168"/>
      <c r="SBW1657" s="168"/>
      <c r="SBX1657" s="168"/>
      <c r="SBY1657" s="168"/>
      <c r="SBZ1657" s="168"/>
      <c r="SCA1657" s="168"/>
      <c r="SCB1657" s="168"/>
      <c r="SCC1657" s="168"/>
      <c r="SCD1657" s="168"/>
      <c r="SCE1657" s="168"/>
      <c r="SCF1657" s="168"/>
      <c r="SCG1657" s="168"/>
      <c r="SCH1657" s="168"/>
      <c r="SCI1657" s="168"/>
      <c r="SCJ1657" s="168"/>
      <c r="SCK1657" s="168"/>
      <c r="SCL1657" s="168"/>
      <c r="SCM1657" s="168"/>
      <c r="SCN1657" s="168"/>
      <c r="SCO1657" s="168"/>
      <c r="SCP1657" s="168"/>
      <c r="SCQ1657" s="168"/>
      <c r="SCR1657" s="168"/>
      <c r="SCS1657" s="168"/>
      <c r="SCT1657" s="168"/>
      <c r="SCU1657" s="168"/>
      <c r="SCV1657" s="168"/>
      <c r="SCW1657" s="168"/>
      <c r="SCX1657" s="168"/>
      <c r="SCY1657" s="168"/>
      <c r="SCZ1657" s="168"/>
      <c r="SDA1657" s="168"/>
      <c r="SDB1657" s="168"/>
      <c r="SDC1657" s="168"/>
      <c r="SDD1657" s="168"/>
      <c r="SDE1657" s="168"/>
      <c r="SDF1657" s="168"/>
      <c r="SDG1657" s="168"/>
      <c r="SDH1657" s="168"/>
      <c r="SDI1657" s="168"/>
      <c r="SDJ1657" s="168"/>
      <c r="SDK1657" s="168"/>
      <c r="SDL1657" s="168"/>
      <c r="SDM1657" s="168"/>
      <c r="SDN1657" s="168"/>
      <c r="SDO1657" s="168"/>
      <c r="SDP1657" s="168"/>
      <c r="SDQ1657" s="168"/>
      <c r="SDR1657" s="168"/>
      <c r="SDS1657" s="168"/>
      <c r="SDT1657" s="168"/>
      <c r="SDU1657" s="168"/>
      <c r="SDV1657" s="168"/>
      <c r="SDW1657" s="168"/>
      <c r="SDX1657" s="168"/>
      <c r="SDY1657" s="168"/>
      <c r="SDZ1657" s="168"/>
      <c r="SEA1657" s="168"/>
      <c r="SEB1657" s="168"/>
      <c r="SEC1657" s="168"/>
      <c r="SED1657" s="168"/>
      <c r="SEE1657" s="168"/>
      <c r="SEF1657" s="168"/>
      <c r="SEG1657" s="168"/>
      <c r="SEH1657" s="168"/>
      <c r="SEI1657" s="168"/>
      <c r="SEJ1657" s="168"/>
      <c r="SEK1657" s="168"/>
      <c r="SEL1657" s="168"/>
      <c r="SEM1657" s="168"/>
      <c r="SEN1657" s="168"/>
      <c r="SEO1657" s="168"/>
      <c r="SEP1657" s="168"/>
      <c r="SEQ1657" s="168"/>
      <c r="SER1657" s="168"/>
      <c r="SES1657" s="168"/>
      <c r="SET1657" s="168"/>
      <c r="SEU1657" s="168"/>
      <c r="SEV1657" s="168"/>
      <c r="SEW1657" s="168"/>
      <c r="SEX1657" s="168"/>
      <c r="SEY1657" s="168"/>
      <c r="SEZ1657" s="168"/>
      <c r="SFA1657" s="168"/>
      <c r="SFB1657" s="168"/>
      <c r="SFC1657" s="168"/>
      <c r="SFD1657" s="168"/>
      <c r="SFE1657" s="168"/>
      <c r="SFF1657" s="168"/>
      <c r="SFG1657" s="168"/>
      <c r="SFH1657" s="168"/>
      <c r="SFI1657" s="168"/>
      <c r="SFJ1657" s="168"/>
      <c r="SFK1657" s="168"/>
      <c r="SFL1657" s="168"/>
      <c r="SFM1657" s="168"/>
      <c r="SFN1657" s="168"/>
      <c r="SFO1657" s="168"/>
      <c r="SFP1657" s="168"/>
      <c r="SFQ1657" s="168"/>
      <c r="SFR1657" s="168"/>
      <c r="SFS1657" s="168"/>
      <c r="SFT1657" s="168"/>
      <c r="SFU1657" s="168"/>
      <c r="SFV1657" s="168"/>
      <c r="SFW1657" s="168"/>
      <c r="SFX1657" s="168"/>
      <c r="SFY1657" s="168"/>
      <c r="SFZ1657" s="168"/>
      <c r="SGA1657" s="168"/>
      <c r="SGB1657" s="168"/>
      <c r="SGC1657" s="168"/>
      <c r="SGD1657" s="168"/>
      <c r="SGE1657" s="168"/>
      <c r="SGF1657" s="168"/>
      <c r="SGG1657" s="168"/>
      <c r="SGH1657" s="168"/>
      <c r="SGI1657" s="168"/>
      <c r="SGJ1657" s="168"/>
      <c r="SGK1657" s="168"/>
      <c r="SGL1657" s="168"/>
      <c r="SGM1657" s="168"/>
      <c r="SGN1657" s="168"/>
      <c r="SGO1657" s="168"/>
      <c r="SGP1657" s="168"/>
      <c r="SGQ1657" s="168"/>
      <c r="SGR1657" s="168"/>
      <c r="SGS1657" s="168"/>
      <c r="SGT1657" s="168"/>
      <c r="SGU1657" s="168"/>
      <c r="SGV1657" s="168"/>
      <c r="SGW1657" s="168"/>
      <c r="SGX1657" s="168"/>
      <c r="SGY1657" s="168"/>
      <c r="SGZ1657" s="168"/>
      <c r="SHA1657" s="168"/>
      <c r="SHB1657" s="168"/>
      <c r="SHC1657" s="168"/>
      <c r="SHD1657" s="168"/>
      <c r="SHE1657" s="168"/>
      <c r="SHF1657" s="168"/>
      <c r="SHG1657" s="168"/>
      <c r="SHH1657" s="168"/>
      <c r="SHI1657" s="168"/>
      <c r="SHJ1657" s="168"/>
      <c r="SHK1657" s="168"/>
      <c r="SHL1657" s="168"/>
      <c r="SHM1657" s="168"/>
      <c r="SHN1657" s="168"/>
      <c r="SHO1657" s="168"/>
      <c r="SHP1657" s="168"/>
      <c r="SHQ1657" s="168"/>
      <c r="SHR1657" s="168"/>
      <c r="SHS1657" s="168"/>
      <c r="SHT1657" s="168"/>
      <c r="SHU1657" s="168"/>
      <c r="SHV1657" s="168"/>
      <c r="SHW1657" s="168"/>
      <c r="SHX1657" s="168"/>
      <c r="SHY1657" s="168"/>
      <c r="SHZ1657" s="168"/>
      <c r="SIA1657" s="168"/>
      <c r="SIB1657" s="168"/>
      <c r="SIC1657" s="168"/>
      <c r="SID1657" s="168"/>
      <c r="SIE1657" s="168"/>
      <c r="SIF1657" s="168"/>
      <c r="SIG1657" s="168"/>
      <c r="SIH1657" s="168"/>
      <c r="SII1657" s="168"/>
      <c r="SIJ1657" s="168"/>
      <c r="SIK1657" s="168"/>
      <c r="SIL1657" s="168"/>
      <c r="SIM1657" s="168"/>
      <c r="SIN1657" s="168"/>
      <c r="SIO1657" s="168"/>
      <c r="SIP1657" s="168"/>
      <c r="SIQ1657" s="168"/>
      <c r="SIR1657" s="168"/>
      <c r="SIS1657" s="168"/>
      <c r="SIT1657" s="168"/>
      <c r="SIU1657" s="168"/>
      <c r="SIV1657" s="168"/>
      <c r="SIW1657" s="168"/>
      <c r="SIX1657" s="168"/>
      <c r="SIY1657" s="168"/>
      <c r="SIZ1657" s="168"/>
      <c r="SJA1657" s="168"/>
      <c r="SJB1657" s="168"/>
      <c r="SJC1657" s="168"/>
      <c r="SJD1657" s="168"/>
      <c r="SJE1657" s="168"/>
      <c r="SJF1657" s="168"/>
      <c r="SJG1657" s="168"/>
      <c r="SJH1657" s="168"/>
      <c r="SJI1657" s="168"/>
      <c r="SJJ1657" s="168"/>
      <c r="SJK1657" s="168"/>
      <c r="SJL1657" s="168"/>
      <c r="SJM1657" s="168"/>
      <c r="SJN1657" s="168"/>
      <c r="SJO1657" s="168"/>
      <c r="SJP1657" s="168"/>
      <c r="SJQ1657" s="168"/>
      <c r="SJR1657" s="168"/>
      <c r="SJS1657" s="168"/>
      <c r="SJT1657" s="168"/>
      <c r="SJU1657" s="168"/>
      <c r="SJV1657" s="168"/>
      <c r="SJW1657" s="168"/>
      <c r="SJX1657" s="168"/>
      <c r="SJY1657" s="168"/>
      <c r="SJZ1657" s="168"/>
      <c r="SKA1657" s="168"/>
      <c r="SKB1657" s="168"/>
      <c r="SKC1657" s="168"/>
      <c r="SKD1657" s="168"/>
      <c r="SKE1657" s="168"/>
      <c r="SKF1657" s="168"/>
      <c r="SKG1657" s="168"/>
      <c r="SKH1657" s="168"/>
      <c r="SKI1657" s="168"/>
      <c r="SKJ1657" s="168"/>
      <c r="SKK1657" s="168"/>
      <c r="SKL1657" s="168"/>
      <c r="SKM1657" s="168"/>
      <c r="SKN1657" s="168"/>
      <c r="SKO1657" s="168"/>
      <c r="SKP1657" s="168"/>
      <c r="SKQ1657" s="168"/>
      <c r="SKR1657" s="168"/>
      <c r="SKS1657" s="168"/>
      <c r="SKT1657" s="168"/>
      <c r="SKU1657" s="168"/>
      <c r="SKV1657" s="168"/>
      <c r="SKW1657" s="168"/>
      <c r="SKX1657" s="168"/>
      <c r="SKY1657" s="168"/>
      <c r="SKZ1657" s="168"/>
      <c r="SLA1657" s="168"/>
      <c r="SLB1657" s="168"/>
      <c r="SLC1657" s="168"/>
      <c r="SLD1657" s="168"/>
      <c r="SLE1657" s="168"/>
      <c r="SLF1657" s="168"/>
      <c r="SLG1657" s="168"/>
      <c r="SLH1657" s="168"/>
      <c r="SLI1657" s="168"/>
      <c r="SLJ1657" s="168"/>
      <c r="SLK1657" s="168"/>
      <c r="SLL1657" s="168"/>
      <c r="SLM1657" s="168"/>
      <c r="SLN1657" s="168"/>
      <c r="SLO1657" s="168"/>
      <c r="SLP1657" s="168"/>
      <c r="SLQ1657" s="168"/>
      <c r="SLR1657" s="168"/>
      <c r="SLS1657" s="168"/>
      <c r="SLT1657" s="168"/>
      <c r="SLU1657" s="168"/>
      <c r="SLV1657" s="168"/>
      <c r="SLW1657" s="168"/>
      <c r="SLX1657" s="168"/>
      <c r="SLY1657" s="168"/>
      <c r="SLZ1657" s="168"/>
      <c r="SMA1657" s="168"/>
      <c r="SMB1657" s="168"/>
      <c r="SMC1657" s="168"/>
      <c r="SMD1657" s="168"/>
      <c r="SME1657" s="168"/>
      <c r="SMF1657" s="168"/>
      <c r="SMG1657" s="168"/>
      <c r="SMH1657" s="168"/>
      <c r="SMI1657" s="168"/>
      <c r="SMJ1657" s="168"/>
      <c r="SMK1657" s="168"/>
      <c r="SML1657" s="168"/>
      <c r="SMM1657" s="168"/>
      <c r="SMN1657" s="168"/>
      <c r="SMO1657" s="168"/>
      <c r="SMP1657" s="168"/>
      <c r="SMQ1657" s="168"/>
      <c r="SMR1657" s="168"/>
      <c r="SMS1657" s="168"/>
      <c r="SMT1657" s="168"/>
      <c r="SMU1657" s="168"/>
      <c r="SMV1657" s="168"/>
      <c r="SMW1657" s="168"/>
      <c r="SMX1657" s="168"/>
      <c r="SMY1657" s="168"/>
      <c r="SMZ1657" s="168"/>
      <c r="SNA1657" s="168"/>
      <c r="SNB1657" s="168"/>
      <c r="SNC1657" s="168"/>
      <c r="SND1657" s="168"/>
      <c r="SNE1657" s="168"/>
      <c r="SNF1657" s="168"/>
      <c r="SNG1657" s="168"/>
      <c r="SNH1657" s="168"/>
      <c r="SNI1657" s="168"/>
      <c r="SNJ1657" s="168"/>
      <c r="SNK1657" s="168"/>
      <c r="SNL1657" s="168"/>
      <c r="SNM1657" s="168"/>
      <c r="SNN1657" s="168"/>
      <c r="SNO1657" s="168"/>
      <c r="SNP1657" s="168"/>
      <c r="SNQ1657" s="168"/>
      <c r="SNR1657" s="168"/>
      <c r="SNS1657" s="168"/>
      <c r="SNT1657" s="168"/>
      <c r="SNU1657" s="168"/>
      <c r="SNV1657" s="168"/>
      <c r="SNW1657" s="168"/>
      <c r="SNX1657" s="168"/>
      <c r="SNY1657" s="168"/>
      <c r="SNZ1657" s="168"/>
      <c r="SOA1657" s="168"/>
      <c r="SOB1657" s="168"/>
      <c r="SOC1657" s="168"/>
      <c r="SOD1657" s="168"/>
      <c r="SOE1657" s="168"/>
      <c r="SOF1657" s="168"/>
      <c r="SOG1657" s="168"/>
      <c r="SOH1657" s="168"/>
      <c r="SOI1657" s="168"/>
      <c r="SOJ1657" s="168"/>
      <c r="SOK1657" s="168"/>
      <c r="SOL1657" s="168"/>
      <c r="SOM1657" s="168"/>
      <c r="SON1657" s="168"/>
      <c r="SOO1657" s="168"/>
      <c r="SOP1657" s="168"/>
      <c r="SOQ1657" s="168"/>
      <c r="SOR1657" s="168"/>
      <c r="SOS1657" s="168"/>
      <c r="SOT1657" s="168"/>
      <c r="SOU1657" s="168"/>
      <c r="SOV1657" s="168"/>
      <c r="SOW1657" s="168"/>
      <c r="SOX1657" s="168"/>
      <c r="SOY1657" s="168"/>
      <c r="SOZ1657" s="168"/>
      <c r="SPA1657" s="168"/>
      <c r="SPB1657" s="168"/>
      <c r="SPC1657" s="168"/>
      <c r="SPD1657" s="168"/>
      <c r="SPE1657" s="168"/>
      <c r="SPF1657" s="168"/>
      <c r="SPG1657" s="168"/>
      <c r="SPH1657" s="168"/>
      <c r="SPI1657" s="168"/>
      <c r="SPJ1657" s="168"/>
      <c r="SPK1657" s="168"/>
      <c r="SPL1657" s="168"/>
      <c r="SPM1657" s="168"/>
      <c r="SPN1657" s="168"/>
      <c r="SPO1657" s="168"/>
      <c r="SPP1657" s="168"/>
      <c r="SPQ1657" s="168"/>
      <c r="SPR1657" s="168"/>
      <c r="SPS1657" s="168"/>
      <c r="SPT1657" s="168"/>
      <c r="SPU1657" s="168"/>
      <c r="SPV1657" s="168"/>
      <c r="SPW1657" s="168"/>
      <c r="SPX1657" s="168"/>
      <c r="SPY1657" s="168"/>
      <c r="SPZ1657" s="168"/>
      <c r="SQA1657" s="168"/>
      <c r="SQB1657" s="168"/>
      <c r="SQC1657" s="168"/>
      <c r="SQD1657" s="168"/>
      <c r="SQE1657" s="168"/>
      <c r="SQF1657" s="168"/>
      <c r="SQG1657" s="168"/>
      <c r="SQH1657" s="168"/>
      <c r="SQI1657" s="168"/>
      <c r="SQJ1657" s="168"/>
      <c r="SQK1657" s="168"/>
      <c r="SQL1657" s="168"/>
      <c r="SQM1657" s="168"/>
      <c r="SQN1657" s="168"/>
      <c r="SQO1657" s="168"/>
      <c r="SQP1657" s="168"/>
      <c r="SQQ1657" s="168"/>
      <c r="SQR1657" s="168"/>
      <c r="SQS1657" s="168"/>
      <c r="SQT1657" s="168"/>
      <c r="SQU1657" s="168"/>
      <c r="SQV1657" s="168"/>
      <c r="SQW1657" s="168"/>
      <c r="SQX1657" s="168"/>
      <c r="SQY1657" s="168"/>
      <c r="SQZ1657" s="168"/>
      <c r="SRA1657" s="168"/>
      <c r="SRB1657" s="168"/>
      <c r="SRC1657" s="168"/>
      <c r="SRD1657" s="168"/>
      <c r="SRE1657" s="168"/>
      <c r="SRF1657" s="168"/>
      <c r="SRG1657" s="168"/>
      <c r="SRH1657" s="168"/>
      <c r="SRI1657" s="168"/>
      <c r="SRJ1657" s="168"/>
      <c r="SRK1657" s="168"/>
      <c r="SRL1657" s="168"/>
      <c r="SRM1657" s="168"/>
      <c r="SRN1657" s="168"/>
      <c r="SRO1657" s="168"/>
      <c r="SRP1657" s="168"/>
      <c r="SRQ1657" s="168"/>
      <c r="SRR1657" s="168"/>
      <c r="SRS1657" s="168"/>
      <c r="SRT1657" s="168"/>
      <c r="SRU1657" s="168"/>
      <c r="SRV1657" s="168"/>
      <c r="SRW1657" s="168"/>
      <c r="SRX1657" s="168"/>
      <c r="SRY1657" s="168"/>
      <c r="SRZ1657" s="168"/>
      <c r="SSA1657" s="168"/>
      <c r="SSB1657" s="168"/>
      <c r="SSC1657" s="168"/>
      <c r="SSD1657" s="168"/>
      <c r="SSE1657" s="168"/>
      <c r="SSF1657" s="168"/>
      <c r="SSG1657" s="168"/>
      <c r="SSH1657" s="168"/>
      <c r="SSI1657" s="168"/>
      <c r="SSJ1657" s="168"/>
      <c r="SSK1657" s="168"/>
      <c r="SSL1657" s="168"/>
      <c r="SSM1657" s="168"/>
      <c r="SSN1657" s="168"/>
      <c r="SSO1657" s="168"/>
      <c r="SSP1657" s="168"/>
      <c r="SSQ1657" s="168"/>
      <c r="SSR1657" s="168"/>
      <c r="SSS1657" s="168"/>
      <c r="SST1657" s="168"/>
      <c r="SSU1657" s="168"/>
      <c r="SSV1657" s="168"/>
      <c r="SSW1657" s="168"/>
      <c r="SSX1657" s="168"/>
      <c r="SSY1657" s="168"/>
      <c r="SSZ1657" s="168"/>
      <c r="STA1657" s="168"/>
      <c r="STB1657" s="168"/>
      <c r="STC1657" s="168"/>
      <c r="STD1657" s="168"/>
      <c r="STE1657" s="168"/>
      <c r="STF1657" s="168"/>
      <c r="STG1657" s="168"/>
      <c r="STH1657" s="168"/>
      <c r="STI1657" s="168"/>
      <c r="STJ1657" s="168"/>
      <c r="STK1657" s="168"/>
      <c r="STL1657" s="168"/>
      <c r="STM1657" s="168"/>
      <c r="STN1657" s="168"/>
      <c r="STO1657" s="168"/>
      <c r="STP1657" s="168"/>
      <c r="STQ1657" s="168"/>
      <c r="STR1657" s="168"/>
      <c r="STS1657" s="168"/>
      <c r="STT1657" s="168"/>
      <c r="STU1657" s="168"/>
      <c r="STV1657" s="168"/>
      <c r="STW1657" s="168"/>
      <c r="STX1657" s="168"/>
      <c r="STY1657" s="168"/>
      <c r="STZ1657" s="168"/>
      <c r="SUA1657" s="168"/>
      <c r="SUB1657" s="168"/>
      <c r="SUC1657" s="168"/>
      <c r="SUD1657" s="168"/>
      <c r="SUE1657" s="168"/>
      <c r="SUF1657" s="168"/>
      <c r="SUG1657" s="168"/>
      <c r="SUH1657" s="168"/>
      <c r="SUI1657" s="168"/>
      <c r="SUJ1657" s="168"/>
      <c r="SUK1657" s="168"/>
      <c r="SUL1657" s="168"/>
      <c r="SUM1657" s="168"/>
      <c r="SUN1657" s="168"/>
      <c r="SUO1657" s="168"/>
      <c r="SUP1657" s="168"/>
      <c r="SUQ1657" s="168"/>
      <c r="SUR1657" s="168"/>
      <c r="SUS1657" s="168"/>
      <c r="SUT1657" s="168"/>
      <c r="SUU1657" s="168"/>
      <c r="SUV1657" s="168"/>
      <c r="SUW1657" s="168"/>
      <c r="SUX1657" s="168"/>
      <c r="SUY1657" s="168"/>
      <c r="SUZ1657" s="168"/>
      <c r="SVA1657" s="168"/>
      <c r="SVB1657" s="168"/>
      <c r="SVC1657" s="168"/>
      <c r="SVD1657" s="168"/>
      <c r="SVE1657" s="168"/>
      <c r="SVF1657" s="168"/>
      <c r="SVG1657" s="168"/>
      <c r="SVH1657" s="168"/>
      <c r="SVI1657" s="168"/>
      <c r="SVJ1657" s="168"/>
      <c r="SVK1657" s="168"/>
      <c r="SVL1657" s="168"/>
      <c r="SVM1657" s="168"/>
      <c r="SVN1657" s="168"/>
      <c r="SVO1657" s="168"/>
      <c r="SVP1657" s="168"/>
      <c r="SVQ1657" s="168"/>
      <c r="SVR1657" s="168"/>
      <c r="SVS1657" s="168"/>
      <c r="SVT1657" s="168"/>
      <c r="SVU1657" s="168"/>
      <c r="SVV1657" s="168"/>
      <c r="SVW1657" s="168"/>
      <c r="SVX1657" s="168"/>
      <c r="SVY1657" s="168"/>
      <c r="SVZ1657" s="168"/>
      <c r="SWA1657" s="168"/>
      <c r="SWB1657" s="168"/>
      <c r="SWC1657" s="168"/>
      <c r="SWD1657" s="168"/>
      <c r="SWE1657" s="168"/>
      <c r="SWF1657" s="168"/>
      <c r="SWG1657" s="168"/>
      <c r="SWH1657" s="168"/>
      <c r="SWI1657" s="168"/>
      <c r="SWJ1657" s="168"/>
      <c r="SWK1657" s="168"/>
      <c r="SWL1657" s="168"/>
      <c r="SWM1657" s="168"/>
      <c r="SWN1657" s="168"/>
      <c r="SWO1657" s="168"/>
      <c r="SWP1657" s="168"/>
      <c r="SWQ1657" s="168"/>
      <c r="SWR1657" s="168"/>
      <c r="SWS1657" s="168"/>
      <c r="SWT1657" s="168"/>
      <c r="SWU1657" s="168"/>
      <c r="SWV1657" s="168"/>
      <c r="SWW1657" s="168"/>
      <c r="SWX1657" s="168"/>
      <c r="SWY1657" s="168"/>
      <c r="SWZ1657" s="168"/>
      <c r="SXA1657" s="168"/>
      <c r="SXB1657" s="168"/>
      <c r="SXC1657" s="168"/>
      <c r="SXD1657" s="168"/>
      <c r="SXE1657" s="168"/>
      <c r="SXF1657" s="168"/>
      <c r="SXG1657" s="168"/>
      <c r="SXH1657" s="168"/>
      <c r="SXI1657" s="168"/>
      <c r="SXJ1657" s="168"/>
      <c r="SXK1657" s="168"/>
      <c r="SXL1657" s="168"/>
      <c r="SXM1657" s="168"/>
      <c r="SXN1657" s="168"/>
      <c r="SXO1657" s="168"/>
      <c r="SXP1657" s="168"/>
      <c r="SXQ1657" s="168"/>
      <c r="SXR1657" s="168"/>
      <c r="SXS1657" s="168"/>
      <c r="SXT1657" s="168"/>
      <c r="SXU1657" s="168"/>
      <c r="SXV1657" s="168"/>
      <c r="SXW1657" s="168"/>
      <c r="SXX1657" s="168"/>
      <c r="SXY1657" s="168"/>
      <c r="SXZ1657" s="168"/>
      <c r="SYA1657" s="168"/>
      <c r="SYB1657" s="168"/>
      <c r="SYC1657" s="168"/>
      <c r="SYD1657" s="168"/>
      <c r="SYE1657" s="168"/>
      <c r="SYF1657" s="168"/>
      <c r="SYG1657" s="168"/>
      <c r="SYH1657" s="168"/>
      <c r="SYI1657" s="168"/>
      <c r="SYJ1657" s="168"/>
      <c r="SYK1657" s="168"/>
      <c r="SYL1657" s="168"/>
      <c r="SYM1657" s="168"/>
      <c r="SYN1657" s="168"/>
      <c r="SYO1657" s="168"/>
      <c r="SYP1657" s="168"/>
      <c r="SYQ1657" s="168"/>
      <c r="SYR1657" s="168"/>
      <c r="SYS1657" s="168"/>
      <c r="SYT1657" s="168"/>
      <c r="SYU1657" s="168"/>
      <c r="SYV1657" s="168"/>
      <c r="SYW1657" s="168"/>
      <c r="SYX1657" s="168"/>
      <c r="SYY1657" s="168"/>
      <c r="SYZ1657" s="168"/>
      <c r="SZA1657" s="168"/>
      <c r="SZB1657" s="168"/>
      <c r="SZC1657" s="168"/>
      <c r="SZD1657" s="168"/>
      <c r="SZE1657" s="168"/>
      <c r="SZF1657" s="168"/>
      <c r="SZG1657" s="168"/>
      <c r="SZH1657" s="168"/>
      <c r="SZI1657" s="168"/>
      <c r="SZJ1657" s="168"/>
      <c r="SZK1657" s="168"/>
      <c r="SZL1657" s="168"/>
      <c r="SZM1657" s="168"/>
      <c r="SZN1657" s="168"/>
      <c r="SZO1657" s="168"/>
      <c r="SZP1657" s="168"/>
      <c r="SZQ1657" s="168"/>
      <c r="SZR1657" s="168"/>
      <c r="SZS1657" s="168"/>
      <c r="SZT1657" s="168"/>
      <c r="SZU1657" s="168"/>
      <c r="SZV1657" s="168"/>
      <c r="SZW1657" s="168"/>
      <c r="SZX1657" s="168"/>
      <c r="SZY1657" s="168"/>
      <c r="SZZ1657" s="168"/>
      <c r="TAA1657" s="168"/>
      <c r="TAB1657" s="168"/>
      <c r="TAC1657" s="168"/>
      <c r="TAD1657" s="168"/>
      <c r="TAE1657" s="168"/>
      <c r="TAF1657" s="168"/>
      <c r="TAG1657" s="168"/>
      <c r="TAH1657" s="168"/>
      <c r="TAI1657" s="168"/>
      <c r="TAJ1657" s="168"/>
      <c r="TAK1657" s="168"/>
      <c r="TAL1657" s="168"/>
      <c r="TAM1657" s="168"/>
      <c r="TAN1657" s="168"/>
      <c r="TAO1657" s="168"/>
      <c r="TAP1657" s="168"/>
      <c r="TAQ1657" s="168"/>
      <c r="TAR1657" s="168"/>
      <c r="TAS1657" s="168"/>
      <c r="TAT1657" s="168"/>
      <c r="TAU1657" s="168"/>
      <c r="TAV1657" s="168"/>
      <c r="TAW1657" s="168"/>
      <c r="TAX1657" s="168"/>
      <c r="TAY1657" s="168"/>
      <c r="TAZ1657" s="168"/>
      <c r="TBA1657" s="168"/>
      <c r="TBB1657" s="168"/>
      <c r="TBC1657" s="168"/>
      <c r="TBD1657" s="168"/>
      <c r="TBE1657" s="168"/>
      <c r="TBF1657" s="168"/>
      <c r="TBG1657" s="168"/>
      <c r="TBH1657" s="168"/>
      <c r="TBI1657" s="168"/>
      <c r="TBJ1657" s="168"/>
      <c r="TBK1657" s="168"/>
      <c r="TBL1657" s="168"/>
      <c r="TBM1657" s="168"/>
      <c r="TBN1657" s="168"/>
      <c r="TBO1657" s="168"/>
      <c r="TBP1657" s="168"/>
      <c r="TBQ1657" s="168"/>
      <c r="TBR1657" s="168"/>
      <c r="TBS1657" s="168"/>
      <c r="TBT1657" s="168"/>
      <c r="TBU1657" s="168"/>
      <c r="TBV1657" s="168"/>
      <c r="TBW1657" s="168"/>
      <c r="TBX1657" s="168"/>
      <c r="TBY1657" s="168"/>
      <c r="TBZ1657" s="168"/>
      <c r="TCA1657" s="168"/>
      <c r="TCB1657" s="168"/>
      <c r="TCC1657" s="168"/>
      <c r="TCD1657" s="168"/>
      <c r="TCE1657" s="168"/>
      <c r="TCF1657" s="168"/>
      <c r="TCG1657" s="168"/>
      <c r="TCH1657" s="168"/>
      <c r="TCI1657" s="168"/>
      <c r="TCJ1657" s="168"/>
      <c r="TCK1657" s="168"/>
      <c r="TCL1657" s="168"/>
      <c r="TCM1657" s="168"/>
      <c r="TCN1657" s="168"/>
      <c r="TCO1657" s="168"/>
      <c r="TCP1657" s="168"/>
      <c r="TCQ1657" s="168"/>
      <c r="TCR1657" s="168"/>
      <c r="TCS1657" s="168"/>
      <c r="TCT1657" s="168"/>
      <c r="TCU1657" s="168"/>
      <c r="TCV1657" s="168"/>
      <c r="TCW1657" s="168"/>
      <c r="TCX1657" s="168"/>
      <c r="TCY1657" s="168"/>
      <c r="TCZ1657" s="168"/>
      <c r="TDA1657" s="168"/>
      <c r="TDB1657" s="168"/>
      <c r="TDC1657" s="168"/>
      <c r="TDD1657" s="168"/>
      <c r="TDE1657" s="168"/>
      <c r="TDF1657" s="168"/>
      <c r="TDG1657" s="168"/>
      <c r="TDH1657" s="168"/>
      <c r="TDI1657" s="168"/>
      <c r="TDJ1657" s="168"/>
      <c r="TDK1657" s="168"/>
      <c r="TDL1657" s="168"/>
      <c r="TDM1657" s="168"/>
      <c r="TDN1657" s="168"/>
      <c r="TDO1657" s="168"/>
      <c r="TDP1657" s="168"/>
      <c r="TDQ1657" s="168"/>
      <c r="TDR1657" s="168"/>
      <c r="TDS1657" s="168"/>
      <c r="TDT1657" s="168"/>
      <c r="TDU1657" s="168"/>
      <c r="TDV1657" s="168"/>
      <c r="TDW1657" s="168"/>
      <c r="TDX1657" s="168"/>
      <c r="TDY1657" s="168"/>
      <c r="TDZ1657" s="168"/>
      <c r="TEA1657" s="168"/>
      <c r="TEB1657" s="168"/>
      <c r="TEC1657" s="168"/>
      <c r="TED1657" s="168"/>
      <c r="TEE1657" s="168"/>
      <c r="TEF1657" s="168"/>
      <c r="TEG1657" s="168"/>
      <c r="TEH1657" s="168"/>
      <c r="TEI1657" s="168"/>
      <c r="TEJ1657" s="168"/>
      <c r="TEK1657" s="168"/>
      <c r="TEL1657" s="168"/>
      <c r="TEM1657" s="168"/>
      <c r="TEN1657" s="168"/>
      <c r="TEO1657" s="168"/>
      <c r="TEP1657" s="168"/>
      <c r="TEQ1657" s="168"/>
      <c r="TER1657" s="168"/>
      <c r="TES1657" s="168"/>
      <c r="TET1657" s="168"/>
      <c r="TEU1657" s="168"/>
      <c r="TEV1657" s="168"/>
      <c r="TEW1657" s="168"/>
      <c r="TEX1657" s="168"/>
      <c r="TEY1657" s="168"/>
      <c r="TEZ1657" s="168"/>
      <c r="TFA1657" s="168"/>
      <c r="TFB1657" s="168"/>
      <c r="TFC1657" s="168"/>
      <c r="TFD1657" s="168"/>
      <c r="TFE1657" s="168"/>
      <c r="TFF1657" s="168"/>
      <c r="TFG1657" s="168"/>
      <c r="TFH1657" s="168"/>
      <c r="TFI1657" s="168"/>
      <c r="TFJ1657" s="168"/>
      <c r="TFK1657" s="168"/>
      <c r="TFL1657" s="168"/>
      <c r="TFM1657" s="168"/>
      <c r="TFN1657" s="168"/>
      <c r="TFO1657" s="168"/>
      <c r="TFP1657" s="168"/>
      <c r="TFQ1657" s="168"/>
      <c r="TFR1657" s="168"/>
      <c r="TFS1657" s="168"/>
      <c r="TFT1657" s="168"/>
      <c r="TFU1657" s="168"/>
      <c r="TFV1657" s="168"/>
      <c r="TFW1657" s="168"/>
      <c r="TFX1657" s="168"/>
      <c r="TFY1657" s="168"/>
      <c r="TFZ1657" s="168"/>
      <c r="TGA1657" s="168"/>
      <c r="TGB1657" s="168"/>
      <c r="TGC1657" s="168"/>
      <c r="TGD1657" s="168"/>
      <c r="TGE1657" s="168"/>
      <c r="TGF1657" s="168"/>
      <c r="TGG1657" s="168"/>
      <c r="TGH1657" s="168"/>
      <c r="TGI1657" s="168"/>
      <c r="TGJ1657" s="168"/>
      <c r="TGK1657" s="168"/>
      <c r="TGL1657" s="168"/>
      <c r="TGM1657" s="168"/>
      <c r="TGN1657" s="168"/>
      <c r="TGO1657" s="168"/>
      <c r="TGP1657" s="168"/>
      <c r="TGQ1657" s="168"/>
      <c r="TGR1657" s="168"/>
      <c r="TGS1657" s="168"/>
      <c r="TGT1657" s="168"/>
      <c r="TGU1657" s="168"/>
      <c r="TGV1657" s="168"/>
      <c r="TGW1657" s="168"/>
      <c r="TGX1657" s="168"/>
      <c r="TGY1657" s="168"/>
      <c r="TGZ1657" s="168"/>
      <c r="THA1657" s="168"/>
      <c r="THB1657" s="168"/>
      <c r="THC1657" s="168"/>
      <c r="THD1657" s="168"/>
      <c r="THE1657" s="168"/>
      <c r="THF1657" s="168"/>
      <c r="THG1657" s="168"/>
      <c r="THH1657" s="168"/>
      <c r="THI1657" s="168"/>
      <c r="THJ1657" s="168"/>
      <c r="THK1657" s="168"/>
      <c r="THL1657" s="168"/>
      <c r="THM1657" s="168"/>
      <c r="THN1657" s="168"/>
      <c r="THO1657" s="168"/>
      <c r="THP1657" s="168"/>
      <c r="THQ1657" s="168"/>
      <c r="THR1657" s="168"/>
      <c r="THS1657" s="168"/>
      <c r="THT1657" s="168"/>
      <c r="THU1657" s="168"/>
      <c r="THV1657" s="168"/>
      <c r="THW1657" s="168"/>
      <c r="THX1657" s="168"/>
      <c r="THY1657" s="168"/>
      <c r="THZ1657" s="168"/>
      <c r="TIA1657" s="168"/>
      <c r="TIB1657" s="168"/>
      <c r="TIC1657" s="168"/>
      <c r="TID1657" s="168"/>
      <c r="TIE1657" s="168"/>
      <c r="TIF1657" s="168"/>
      <c r="TIG1657" s="168"/>
      <c r="TIH1657" s="168"/>
      <c r="TII1657" s="168"/>
      <c r="TIJ1657" s="168"/>
      <c r="TIK1657" s="168"/>
      <c r="TIL1657" s="168"/>
      <c r="TIM1657" s="168"/>
      <c r="TIN1657" s="168"/>
      <c r="TIO1657" s="168"/>
      <c r="TIP1657" s="168"/>
      <c r="TIQ1657" s="168"/>
      <c r="TIR1657" s="168"/>
      <c r="TIS1657" s="168"/>
      <c r="TIT1657" s="168"/>
      <c r="TIU1657" s="168"/>
      <c r="TIV1657" s="168"/>
      <c r="TIW1657" s="168"/>
      <c r="TIX1657" s="168"/>
      <c r="TIY1657" s="168"/>
      <c r="TIZ1657" s="168"/>
      <c r="TJA1657" s="168"/>
      <c r="TJB1657" s="168"/>
      <c r="TJC1657" s="168"/>
      <c r="TJD1657" s="168"/>
      <c r="TJE1657" s="168"/>
      <c r="TJF1657" s="168"/>
      <c r="TJG1657" s="168"/>
      <c r="TJH1657" s="168"/>
      <c r="TJI1657" s="168"/>
      <c r="TJJ1657" s="168"/>
      <c r="TJK1657" s="168"/>
      <c r="TJL1657" s="168"/>
      <c r="TJM1657" s="168"/>
      <c r="TJN1657" s="168"/>
      <c r="TJO1657" s="168"/>
      <c r="TJP1657" s="168"/>
      <c r="TJQ1657" s="168"/>
      <c r="TJR1657" s="168"/>
      <c r="TJS1657" s="168"/>
      <c r="TJT1657" s="168"/>
      <c r="TJU1657" s="168"/>
      <c r="TJV1657" s="168"/>
      <c r="TJW1657" s="168"/>
      <c r="TJX1657" s="168"/>
      <c r="TJY1657" s="168"/>
      <c r="TJZ1657" s="168"/>
      <c r="TKA1657" s="168"/>
      <c r="TKB1657" s="168"/>
      <c r="TKC1657" s="168"/>
      <c r="TKD1657" s="168"/>
      <c r="TKE1657" s="168"/>
      <c r="TKF1657" s="168"/>
      <c r="TKG1657" s="168"/>
      <c r="TKH1657" s="168"/>
      <c r="TKI1657" s="168"/>
      <c r="TKJ1657" s="168"/>
      <c r="TKK1657" s="168"/>
      <c r="TKL1657" s="168"/>
      <c r="TKM1657" s="168"/>
      <c r="TKN1657" s="168"/>
      <c r="TKO1657" s="168"/>
      <c r="TKP1657" s="168"/>
      <c r="TKQ1657" s="168"/>
      <c r="TKR1657" s="168"/>
      <c r="TKS1657" s="168"/>
      <c r="TKT1657" s="168"/>
      <c r="TKU1657" s="168"/>
      <c r="TKV1657" s="168"/>
      <c r="TKW1657" s="168"/>
      <c r="TKX1657" s="168"/>
      <c r="TKY1657" s="168"/>
      <c r="TKZ1657" s="168"/>
      <c r="TLA1657" s="168"/>
      <c r="TLB1657" s="168"/>
      <c r="TLC1657" s="168"/>
      <c r="TLD1657" s="168"/>
      <c r="TLE1657" s="168"/>
      <c r="TLF1657" s="168"/>
      <c r="TLG1657" s="168"/>
      <c r="TLH1657" s="168"/>
      <c r="TLI1657" s="168"/>
      <c r="TLJ1657" s="168"/>
      <c r="TLK1657" s="168"/>
      <c r="TLL1657" s="168"/>
      <c r="TLM1657" s="168"/>
      <c r="TLN1657" s="168"/>
      <c r="TLO1657" s="168"/>
      <c r="TLP1657" s="168"/>
      <c r="TLQ1657" s="168"/>
      <c r="TLR1657" s="168"/>
      <c r="TLS1657" s="168"/>
      <c r="TLT1657" s="168"/>
      <c r="TLU1657" s="168"/>
      <c r="TLV1657" s="168"/>
      <c r="TLW1657" s="168"/>
      <c r="TLX1657" s="168"/>
      <c r="TLY1657" s="168"/>
      <c r="TLZ1657" s="168"/>
      <c r="TMA1657" s="168"/>
      <c r="TMB1657" s="168"/>
      <c r="TMC1657" s="168"/>
      <c r="TMD1657" s="168"/>
      <c r="TME1657" s="168"/>
      <c r="TMF1657" s="168"/>
      <c r="TMG1657" s="168"/>
      <c r="TMH1657" s="168"/>
      <c r="TMI1657" s="168"/>
      <c r="TMJ1657" s="168"/>
      <c r="TMK1657" s="168"/>
      <c r="TML1657" s="168"/>
      <c r="TMM1657" s="168"/>
      <c r="TMN1657" s="168"/>
      <c r="TMO1657" s="168"/>
      <c r="TMP1657" s="168"/>
      <c r="TMQ1657" s="168"/>
      <c r="TMR1657" s="168"/>
      <c r="TMS1657" s="168"/>
      <c r="TMT1657" s="168"/>
      <c r="TMU1657" s="168"/>
      <c r="TMV1657" s="168"/>
      <c r="TMW1657" s="168"/>
      <c r="TMX1657" s="168"/>
      <c r="TMY1657" s="168"/>
      <c r="TMZ1657" s="168"/>
      <c r="TNA1657" s="168"/>
      <c r="TNB1657" s="168"/>
      <c r="TNC1657" s="168"/>
      <c r="TND1657" s="168"/>
      <c r="TNE1657" s="168"/>
      <c r="TNF1657" s="168"/>
      <c r="TNG1657" s="168"/>
      <c r="TNH1657" s="168"/>
      <c r="TNI1657" s="168"/>
      <c r="TNJ1657" s="168"/>
      <c r="TNK1657" s="168"/>
      <c r="TNL1657" s="168"/>
      <c r="TNM1657" s="168"/>
      <c r="TNN1657" s="168"/>
      <c r="TNO1657" s="168"/>
      <c r="TNP1657" s="168"/>
      <c r="TNQ1657" s="168"/>
      <c r="TNR1657" s="168"/>
      <c r="TNS1657" s="168"/>
      <c r="TNT1657" s="168"/>
      <c r="TNU1657" s="168"/>
      <c r="TNV1657" s="168"/>
      <c r="TNW1657" s="168"/>
      <c r="TNX1657" s="168"/>
      <c r="TNY1657" s="168"/>
      <c r="TNZ1657" s="168"/>
      <c r="TOA1657" s="168"/>
      <c r="TOB1657" s="168"/>
      <c r="TOC1657" s="168"/>
      <c r="TOD1657" s="168"/>
      <c r="TOE1657" s="168"/>
      <c r="TOF1657" s="168"/>
      <c r="TOG1657" s="168"/>
      <c r="TOH1657" s="168"/>
      <c r="TOI1657" s="168"/>
      <c r="TOJ1657" s="168"/>
      <c r="TOK1657" s="168"/>
      <c r="TOL1657" s="168"/>
      <c r="TOM1657" s="168"/>
      <c r="TON1657" s="168"/>
      <c r="TOO1657" s="168"/>
      <c r="TOP1657" s="168"/>
      <c r="TOQ1657" s="168"/>
      <c r="TOR1657" s="168"/>
      <c r="TOS1657" s="168"/>
      <c r="TOT1657" s="168"/>
      <c r="TOU1657" s="168"/>
      <c r="TOV1657" s="168"/>
      <c r="TOW1657" s="168"/>
      <c r="TOX1657" s="168"/>
      <c r="TOY1657" s="168"/>
      <c r="TOZ1657" s="168"/>
      <c r="TPA1657" s="168"/>
      <c r="TPB1657" s="168"/>
      <c r="TPC1657" s="168"/>
      <c r="TPD1657" s="168"/>
      <c r="TPE1657" s="168"/>
      <c r="TPF1657" s="168"/>
      <c r="TPG1657" s="168"/>
      <c r="TPH1657" s="168"/>
      <c r="TPI1657" s="168"/>
      <c r="TPJ1657" s="168"/>
      <c r="TPK1657" s="168"/>
      <c r="TPL1657" s="168"/>
      <c r="TPM1657" s="168"/>
      <c r="TPN1657" s="168"/>
      <c r="TPO1657" s="168"/>
      <c r="TPP1657" s="168"/>
      <c r="TPQ1657" s="168"/>
      <c r="TPR1657" s="168"/>
      <c r="TPS1657" s="168"/>
      <c r="TPT1657" s="168"/>
      <c r="TPU1657" s="168"/>
      <c r="TPV1657" s="168"/>
      <c r="TPW1657" s="168"/>
      <c r="TPX1657" s="168"/>
      <c r="TPY1657" s="168"/>
      <c r="TPZ1657" s="168"/>
      <c r="TQA1657" s="168"/>
      <c r="TQB1657" s="168"/>
      <c r="TQC1657" s="168"/>
      <c r="TQD1657" s="168"/>
      <c r="TQE1657" s="168"/>
      <c r="TQF1657" s="168"/>
      <c r="TQG1657" s="168"/>
      <c r="TQH1657" s="168"/>
      <c r="TQI1657" s="168"/>
      <c r="TQJ1657" s="168"/>
      <c r="TQK1657" s="168"/>
      <c r="TQL1657" s="168"/>
      <c r="TQM1657" s="168"/>
      <c r="TQN1657" s="168"/>
      <c r="TQO1657" s="168"/>
      <c r="TQP1657" s="168"/>
      <c r="TQQ1657" s="168"/>
      <c r="TQR1657" s="168"/>
      <c r="TQS1657" s="168"/>
      <c r="TQT1657" s="168"/>
      <c r="TQU1657" s="168"/>
      <c r="TQV1657" s="168"/>
      <c r="TQW1657" s="168"/>
      <c r="TQX1657" s="168"/>
      <c r="TQY1657" s="168"/>
      <c r="TQZ1657" s="168"/>
      <c r="TRA1657" s="168"/>
      <c r="TRB1657" s="168"/>
      <c r="TRC1657" s="168"/>
      <c r="TRD1657" s="168"/>
      <c r="TRE1657" s="168"/>
      <c r="TRF1657" s="168"/>
      <c r="TRG1657" s="168"/>
      <c r="TRH1657" s="168"/>
      <c r="TRI1657" s="168"/>
      <c r="TRJ1657" s="168"/>
      <c r="TRK1657" s="168"/>
      <c r="TRL1657" s="168"/>
      <c r="TRM1657" s="168"/>
      <c r="TRN1657" s="168"/>
      <c r="TRO1657" s="168"/>
      <c r="TRP1657" s="168"/>
      <c r="TRQ1657" s="168"/>
      <c r="TRR1657" s="168"/>
      <c r="TRS1657" s="168"/>
      <c r="TRT1657" s="168"/>
      <c r="TRU1657" s="168"/>
      <c r="TRV1657" s="168"/>
      <c r="TRW1657" s="168"/>
      <c r="TRX1657" s="168"/>
      <c r="TRY1657" s="168"/>
      <c r="TRZ1657" s="168"/>
      <c r="TSA1657" s="168"/>
      <c r="TSB1657" s="168"/>
      <c r="TSC1657" s="168"/>
      <c r="TSD1657" s="168"/>
      <c r="TSE1657" s="168"/>
      <c r="TSF1657" s="168"/>
      <c r="TSG1657" s="168"/>
      <c r="TSH1657" s="168"/>
      <c r="TSI1657" s="168"/>
      <c r="TSJ1657" s="168"/>
      <c r="TSK1657" s="168"/>
      <c r="TSL1657" s="168"/>
      <c r="TSM1657" s="168"/>
      <c r="TSN1657" s="168"/>
      <c r="TSO1657" s="168"/>
      <c r="TSP1657" s="168"/>
      <c r="TSQ1657" s="168"/>
      <c r="TSR1657" s="168"/>
      <c r="TSS1657" s="168"/>
      <c r="TST1657" s="168"/>
      <c r="TSU1657" s="168"/>
      <c r="TSV1657" s="168"/>
      <c r="TSW1657" s="168"/>
      <c r="TSX1657" s="168"/>
      <c r="TSY1657" s="168"/>
      <c r="TSZ1657" s="168"/>
      <c r="TTA1657" s="168"/>
      <c r="TTB1657" s="168"/>
      <c r="TTC1657" s="168"/>
      <c r="TTD1657" s="168"/>
      <c r="TTE1657" s="168"/>
      <c r="TTF1657" s="168"/>
      <c r="TTG1657" s="168"/>
      <c r="TTH1657" s="168"/>
      <c r="TTI1657" s="168"/>
      <c r="TTJ1657" s="168"/>
      <c r="TTK1657" s="168"/>
      <c r="TTL1657" s="168"/>
      <c r="TTM1657" s="168"/>
      <c r="TTN1657" s="168"/>
      <c r="TTO1657" s="168"/>
      <c r="TTP1657" s="168"/>
      <c r="TTQ1657" s="168"/>
      <c r="TTR1657" s="168"/>
      <c r="TTS1657" s="168"/>
      <c r="TTT1657" s="168"/>
      <c r="TTU1657" s="168"/>
      <c r="TTV1657" s="168"/>
      <c r="TTW1657" s="168"/>
      <c r="TTX1657" s="168"/>
      <c r="TTY1657" s="168"/>
      <c r="TTZ1657" s="168"/>
      <c r="TUA1657" s="168"/>
      <c r="TUB1657" s="168"/>
      <c r="TUC1657" s="168"/>
      <c r="TUD1657" s="168"/>
      <c r="TUE1657" s="168"/>
      <c r="TUF1657" s="168"/>
      <c r="TUG1657" s="168"/>
      <c r="TUH1657" s="168"/>
      <c r="TUI1657" s="168"/>
      <c r="TUJ1657" s="168"/>
      <c r="TUK1657" s="168"/>
      <c r="TUL1657" s="168"/>
      <c r="TUM1657" s="168"/>
      <c r="TUN1657" s="168"/>
      <c r="TUO1657" s="168"/>
      <c r="TUP1657" s="168"/>
      <c r="TUQ1657" s="168"/>
      <c r="TUR1657" s="168"/>
      <c r="TUS1657" s="168"/>
      <c r="TUT1657" s="168"/>
      <c r="TUU1657" s="168"/>
      <c r="TUV1657" s="168"/>
      <c r="TUW1657" s="168"/>
      <c r="TUX1657" s="168"/>
      <c r="TUY1657" s="168"/>
      <c r="TUZ1657" s="168"/>
      <c r="TVA1657" s="168"/>
      <c r="TVB1657" s="168"/>
      <c r="TVC1657" s="168"/>
      <c r="TVD1657" s="168"/>
      <c r="TVE1657" s="168"/>
      <c r="TVF1657" s="168"/>
      <c r="TVG1657" s="168"/>
      <c r="TVH1657" s="168"/>
      <c r="TVI1657" s="168"/>
      <c r="TVJ1657" s="168"/>
      <c r="TVK1657" s="168"/>
      <c r="TVL1657" s="168"/>
      <c r="TVM1657" s="168"/>
      <c r="TVN1657" s="168"/>
      <c r="TVO1657" s="168"/>
      <c r="TVP1657" s="168"/>
      <c r="TVQ1657" s="168"/>
      <c r="TVR1657" s="168"/>
      <c r="TVS1657" s="168"/>
      <c r="TVT1657" s="168"/>
      <c r="TVU1657" s="168"/>
      <c r="TVV1657" s="168"/>
      <c r="TVW1657" s="168"/>
      <c r="TVX1657" s="168"/>
      <c r="TVY1657" s="168"/>
      <c r="TVZ1657" s="168"/>
      <c r="TWA1657" s="168"/>
      <c r="TWB1657" s="168"/>
      <c r="TWC1657" s="168"/>
      <c r="TWD1657" s="168"/>
      <c r="TWE1657" s="168"/>
      <c r="TWF1657" s="168"/>
      <c r="TWG1657" s="168"/>
      <c r="TWH1657" s="168"/>
      <c r="TWI1657" s="168"/>
      <c r="TWJ1657" s="168"/>
      <c r="TWK1657" s="168"/>
      <c r="TWL1657" s="168"/>
      <c r="TWM1657" s="168"/>
      <c r="TWN1657" s="168"/>
      <c r="TWO1657" s="168"/>
      <c r="TWP1657" s="168"/>
      <c r="TWQ1657" s="168"/>
      <c r="TWR1657" s="168"/>
      <c r="TWS1657" s="168"/>
      <c r="TWT1657" s="168"/>
      <c r="TWU1657" s="168"/>
      <c r="TWV1657" s="168"/>
      <c r="TWW1657" s="168"/>
      <c r="TWX1657" s="168"/>
      <c r="TWY1657" s="168"/>
      <c r="TWZ1657" s="168"/>
      <c r="TXA1657" s="168"/>
      <c r="TXB1657" s="168"/>
      <c r="TXC1657" s="168"/>
      <c r="TXD1657" s="168"/>
      <c r="TXE1657" s="168"/>
      <c r="TXF1657" s="168"/>
      <c r="TXG1657" s="168"/>
      <c r="TXH1657" s="168"/>
      <c r="TXI1657" s="168"/>
      <c r="TXJ1657" s="168"/>
      <c r="TXK1657" s="168"/>
      <c r="TXL1657" s="168"/>
      <c r="TXM1657" s="168"/>
      <c r="TXN1657" s="168"/>
      <c r="TXO1657" s="168"/>
      <c r="TXP1657" s="168"/>
      <c r="TXQ1657" s="168"/>
      <c r="TXR1657" s="168"/>
      <c r="TXS1657" s="168"/>
      <c r="TXT1657" s="168"/>
      <c r="TXU1657" s="168"/>
      <c r="TXV1657" s="168"/>
      <c r="TXW1657" s="168"/>
      <c r="TXX1657" s="168"/>
      <c r="TXY1657" s="168"/>
      <c r="TXZ1657" s="168"/>
      <c r="TYA1657" s="168"/>
      <c r="TYB1657" s="168"/>
      <c r="TYC1657" s="168"/>
      <c r="TYD1657" s="168"/>
      <c r="TYE1657" s="168"/>
      <c r="TYF1657" s="168"/>
      <c r="TYG1657" s="168"/>
      <c r="TYH1657" s="168"/>
      <c r="TYI1657" s="168"/>
      <c r="TYJ1657" s="168"/>
      <c r="TYK1657" s="168"/>
      <c r="TYL1657" s="168"/>
      <c r="TYM1657" s="168"/>
      <c r="TYN1657" s="168"/>
      <c r="TYO1657" s="168"/>
      <c r="TYP1657" s="168"/>
      <c r="TYQ1657" s="168"/>
      <c r="TYR1657" s="168"/>
      <c r="TYS1657" s="168"/>
      <c r="TYT1657" s="168"/>
      <c r="TYU1657" s="168"/>
      <c r="TYV1657" s="168"/>
      <c r="TYW1657" s="168"/>
      <c r="TYX1657" s="168"/>
      <c r="TYY1657" s="168"/>
      <c r="TYZ1657" s="168"/>
      <c r="TZA1657" s="168"/>
      <c r="TZB1657" s="168"/>
      <c r="TZC1657" s="168"/>
      <c r="TZD1657" s="168"/>
      <c r="TZE1657" s="168"/>
      <c r="TZF1657" s="168"/>
      <c r="TZG1657" s="168"/>
      <c r="TZH1657" s="168"/>
      <c r="TZI1657" s="168"/>
      <c r="TZJ1657" s="168"/>
      <c r="TZK1657" s="168"/>
      <c r="TZL1657" s="168"/>
      <c r="TZM1657" s="168"/>
      <c r="TZN1657" s="168"/>
      <c r="TZO1657" s="168"/>
      <c r="TZP1657" s="168"/>
      <c r="TZQ1657" s="168"/>
      <c r="TZR1657" s="168"/>
      <c r="TZS1657" s="168"/>
      <c r="TZT1657" s="168"/>
      <c r="TZU1657" s="168"/>
      <c r="TZV1657" s="168"/>
      <c r="TZW1657" s="168"/>
      <c r="TZX1657" s="168"/>
      <c r="TZY1657" s="168"/>
      <c r="TZZ1657" s="168"/>
      <c r="UAA1657" s="168"/>
      <c r="UAB1657" s="168"/>
      <c r="UAC1657" s="168"/>
      <c r="UAD1657" s="168"/>
      <c r="UAE1657" s="168"/>
      <c r="UAF1657" s="168"/>
      <c r="UAG1657" s="168"/>
      <c r="UAH1657" s="168"/>
      <c r="UAI1657" s="168"/>
      <c r="UAJ1657" s="168"/>
      <c r="UAK1657" s="168"/>
      <c r="UAL1657" s="168"/>
      <c r="UAM1657" s="168"/>
      <c r="UAN1657" s="168"/>
      <c r="UAO1657" s="168"/>
      <c r="UAP1657" s="168"/>
      <c r="UAQ1657" s="168"/>
      <c r="UAR1657" s="168"/>
      <c r="UAS1657" s="168"/>
      <c r="UAT1657" s="168"/>
      <c r="UAU1657" s="168"/>
      <c r="UAV1657" s="168"/>
      <c r="UAW1657" s="168"/>
      <c r="UAX1657" s="168"/>
      <c r="UAY1657" s="168"/>
      <c r="UAZ1657" s="168"/>
      <c r="UBA1657" s="168"/>
      <c r="UBB1657" s="168"/>
      <c r="UBC1657" s="168"/>
      <c r="UBD1657" s="168"/>
      <c r="UBE1657" s="168"/>
      <c r="UBF1657" s="168"/>
      <c r="UBG1657" s="168"/>
      <c r="UBH1657" s="168"/>
      <c r="UBI1657" s="168"/>
      <c r="UBJ1657" s="168"/>
      <c r="UBK1657" s="168"/>
      <c r="UBL1657" s="168"/>
      <c r="UBM1657" s="168"/>
      <c r="UBN1657" s="168"/>
      <c r="UBO1657" s="168"/>
      <c r="UBP1657" s="168"/>
      <c r="UBQ1657" s="168"/>
      <c r="UBR1657" s="168"/>
      <c r="UBS1657" s="168"/>
      <c r="UBT1657" s="168"/>
      <c r="UBU1657" s="168"/>
      <c r="UBV1657" s="168"/>
      <c r="UBW1657" s="168"/>
      <c r="UBX1657" s="168"/>
      <c r="UBY1657" s="168"/>
      <c r="UBZ1657" s="168"/>
      <c r="UCA1657" s="168"/>
      <c r="UCB1657" s="168"/>
      <c r="UCC1657" s="168"/>
      <c r="UCD1657" s="168"/>
      <c r="UCE1657" s="168"/>
      <c r="UCF1657" s="168"/>
      <c r="UCG1657" s="168"/>
      <c r="UCH1657" s="168"/>
      <c r="UCI1657" s="168"/>
      <c r="UCJ1657" s="168"/>
      <c r="UCK1657" s="168"/>
      <c r="UCL1657" s="168"/>
      <c r="UCM1657" s="168"/>
      <c r="UCN1657" s="168"/>
      <c r="UCO1657" s="168"/>
      <c r="UCP1657" s="168"/>
      <c r="UCQ1657" s="168"/>
      <c r="UCR1657" s="168"/>
      <c r="UCS1657" s="168"/>
      <c r="UCT1657" s="168"/>
      <c r="UCU1657" s="168"/>
      <c r="UCV1657" s="168"/>
      <c r="UCW1657" s="168"/>
      <c r="UCX1657" s="168"/>
      <c r="UCY1657" s="168"/>
      <c r="UCZ1657" s="168"/>
      <c r="UDA1657" s="168"/>
      <c r="UDB1657" s="168"/>
      <c r="UDC1657" s="168"/>
      <c r="UDD1657" s="168"/>
      <c r="UDE1657" s="168"/>
      <c r="UDF1657" s="168"/>
      <c r="UDG1657" s="168"/>
      <c r="UDH1657" s="168"/>
      <c r="UDI1657" s="168"/>
      <c r="UDJ1657" s="168"/>
      <c r="UDK1657" s="168"/>
      <c r="UDL1657" s="168"/>
      <c r="UDM1657" s="168"/>
      <c r="UDN1657" s="168"/>
      <c r="UDO1657" s="168"/>
      <c r="UDP1657" s="168"/>
      <c r="UDQ1657" s="168"/>
      <c r="UDR1657" s="168"/>
      <c r="UDS1657" s="168"/>
      <c r="UDT1657" s="168"/>
      <c r="UDU1657" s="168"/>
      <c r="UDV1657" s="168"/>
      <c r="UDW1657" s="168"/>
      <c r="UDX1657" s="168"/>
      <c r="UDY1657" s="168"/>
      <c r="UDZ1657" s="168"/>
      <c r="UEA1657" s="168"/>
      <c r="UEB1657" s="168"/>
      <c r="UEC1657" s="168"/>
      <c r="UED1657" s="168"/>
      <c r="UEE1657" s="168"/>
      <c r="UEF1657" s="168"/>
      <c r="UEG1657" s="168"/>
      <c r="UEH1657" s="168"/>
      <c r="UEI1657" s="168"/>
      <c r="UEJ1657" s="168"/>
      <c r="UEK1657" s="168"/>
      <c r="UEL1657" s="168"/>
      <c r="UEM1657" s="168"/>
      <c r="UEN1657" s="168"/>
      <c r="UEO1657" s="168"/>
      <c r="UEP1657" s="168"/>
      <c r="UEQ1657" s="168"/>
      <c r="UER1657" s="168"/>
      <c r="UES1657" s="168"/>
      <c r="UET1657" s="168"/>
      <c r="UEU1657" s="168"/>
      <c r="UEV1657" s="168"/>
      <c r="UEW1657" s="168"/>
      <c r="UEX1657" s="168"/>
      <c r="UEY1657" s="168"/>
      <c r="UEZ1657" s="168"/>
      <c r="UFA1657" s="168"/>
      <c r="UFB1657" s="168"/>
      <c r="UFC1657" s="168"/>
      <c r="UFD1657" s="168"/>
      <c r="UFE1657" s="168"/>
      <c r="UFF1657" s="168"/>
      <c r="UFG1657" s="168"/>
      <c r="UFH1657" s="168"/>
      <c r="UFI1657" s="168"/>
      <c r="UFJ1657" s="168"/>
      <c r="UFK1657" s="168"/>
      <c r="UFL1657" s="168"/>
      <c r="UFM1657" s="168"/>
      <c r="UFN1657" s="168"/>
      <c r="UFO1657" s="168"/>
      <c r="UFP1657" s="168"/>
      <c r="UFQ1657" s="168"/>
      <c r="UFR1657" s="168"/>
      <c r="UFS1657" s="168"/>
      <c r="UFT1657" s="168"/>
      <c r="UFU1657" s="168"/>
      <c r="UFV1657" s="168"/>
      <c r="UFW1657" s="168"/>
      <c r="UFX1657" s="168"/>
      <c r="UFY1657" s="168"/>
      <c r="UFZ1657" s="168"/>
      <c r="UGA1657" s="168"/>
      <c r="UGB1657" s="168"/>
      <c r="UGC1657" s="168"/>
      <c r="UGD1657" s="168"/>
      <c r="UGE1657" s="168"/>
      <c r="UGF1657" s="168"/>
      <c r="UGG1657" s="168"/>
      <c r="UGH1657" s="168"/>
      <c r="UGI1657" s="168"/>
      <c r="UGJ1657" s="168"/>
      <c r="UGK1657" s="168"/>
      <c r="UGL1657" s="168"/>
      <c r="UGM1657" s="168"/>
      <c r="UGN1657" s="168"/>
      <c r="UGO1657" s="168"/>
      <c r="UGP1657" s="168"/>
      <c r="UGQ1657" s="168"/>
      <c r="UGR1657" s="168"/>
      <c r="UGS1657" s="168"/>
      <c r="UGT1657" s="168"/>
      <c r="UGU1657" s="168"/>
      <c r="UGV1657" s="168"/>
      <c r="UGW1657" s="168"/>
      <c r="UGX1657" s="168"/>
      <c r="UGY1657" s="168"/>
      <c r="UGZ1657" s="168"/>
      <c r="UHA1657" s="168"/>
      <c r="UHB1657" s="168"/>
      <c r="UHC1657" s="168"/>
      <c r="UHD1657" s="168"/>
      <c r="UHE1657" s="168"/>
      <c r="UHF1657" s="168"/>
      <c r="UHG1657" s="168"/>
      <c r="UHH1657" s="168"/>
      <c r="UHI1657" s="168"/>
      <c r="UHJ1657" s="168"/>
      <c r="UHK1657" s="168"/>
      <c r="UHL1657" s="168"/>
      <c r="UHM1657" s="168"/>
      <c r="UHN1657" s="168"/>
      <c r="UHO1657" s="168"/>
      <c r="UHP1657" s="168"/>
      <c r="UHQ1657" s="168"/>
      <c r="UHR1657" s="168"/>
      <c r="UHS1657" s="168"/>
      <c r="UHT1657" s="168"/>
      <c r="UHU1657" s="168"/>
      <c r="UHV1657" s="168"/>
      <c r="UHW1657" s="168"/>
      <c r="UHX1657" s="168"/>
      <c r="UHY1657" s="168"/>
      <c r="UHZ1657" s="168"/>
      <c r="UIA1657" s="168"/>
      <c r="UIB1657" s="168"/>
      <c r="UIC1657" s="168"/>
      <c r="UID1657" s="168"/>
      <c r="UIE1657" s="168"/>
      <c r="UIF1657" s="168"/>
      <c r="UIG1657" s="168"/>
      <c r="UIH1657" s="168"/>
      <c r="UII1657" s="168"/>
      <c r="UIJ1657" s="168"/>
      <c r="UIK1657" s="168"/>
      <c r="UIL1657" s="168"/>
      <c r="UIM1657" s="168"/>
      <c r="UIN1657" s="168"/>
      <c r="UIO1657" s="168"/>
      <c r="UIP1657" s="168"/>
      <c r="UIQ1657" s="168"/>
      <c r="UIR1657" s="168"/>
      <c r="UIS1657" s="168"/>
      <c r="UIT1657" s="168"/>
      <c r="UIU1657" s="168"/>
      <c r="UIV1657" s="168"/>
      <c r="UIW1657" s="168"/>
      <c r="UIX1657" s="168"/>
      <c r="UIY1657" s="168"/>
      <c r="UIZ1657" s="168"/>
      <c r="UJA1657" s="168"/>
      <c r="UJB1657" s="168"/>
      <c r="UJC1657" s="168"/>
      <c r="UJD1657" s="168"/>
      <c r="UJE1657" s="168"/>
      <c r="UJF1657" s="168"/>
      <c r="UJG1657" s="168"/>
      <c r="UJH1657" s="168"/>
      <c r="UJI1657" s="168"/>
      <c r="UJJ1657" s="168"/>
      <c r="UJK1657" s="168"/>
      <c r="UJL1657" s="168"/>
      <c r="UJM1657" s="168"/>
      <c r="UJN1657" s="168"/>
      <c r="UJO1657" s="168"/>
      <c r="UJP1657" s="168"/>
      <c r="UJQ1657" s="168"/>
      <c r="UJR1657" s="168"/>
      <c r="UJS1657" s="168"/>
      <c r="UJT1657" s="168"/>
      <c r="UJU1657" s="168"/>
      <c r="UJV1657" s="168"/>
      <c r="UJW1657" s="168"/>
      <c r="UJX1657" s="168"/>
      <c r="UJY1657" s="168"/>
      <c r="UJZ1657" s="168"/>
      <c r="UKA1657" s="168"/>
      <c r="UKB1657" s="168"/>
      <c r="UKC1657" s="168"/>
      <c r="UKD1657" s="168"/>
      <c r="UKE1657" s="168"/>
      <c r="UKF1657" s="168"/>
      <c r="UKG1657" s="168"/>
      <c r="UKH1657" s="168"/>
      <c r="UKI1657" s="168"/>
      <c r="UKJ1657" s="168"/>
      <c r="UKK1657" s="168"/>
      <c r="UKL1657" s="168"/>
      <c r="UKM1657" s="168"/>
      <c r="UKN1657" s="168"/>
      <c r="UKO1657" s="168"/>
      <c r="UKP1657" s="168"/>
      <c r="UKQ1657" s="168"/>
      <c r="UKR1657" s="168"/>
      <c r="UKS1657" s="168"/>
      <c r="UKT1657" s="168"/>
      <c r="UKU1657" s="168"/>
      <c r="UKV1657" s="168"/>
      <c r="UKW1657" s="168"/>
      <c r="UKX1657" s="168"/>
      <c r="UKY1657" s="168"/>
      <c r="UKZ1657" s="168"/>
      <c r="ULA1657" s="168"/>
      <c r="ULB1657" s="168"/>
      <c r="ULC1657" s="168"/>
      <c r="ULD1657" s="168"/>
      <c r="ULE1657" s="168"/>
      <c r="ULF1657" s="168"/>
      <c r="ULG1657" s="168"/>
      <c r="ULH1657" s="168"/>
      <c r="ULI1657" s="168"/>
      <c r="ULJ1657" s="168"/>
      <c r="ULK1657" s="168"/>
      <c r="ULL1657" s="168"/>
      <c r="ULM1657" s="168"/>
      <c r="ULN1657" s="168"/>
      <c r="ULO1657" s="168"/>
      <c r="ULP1657" s="168"/>
      <c r="ULQ1657" s="168"/>
      <c r="ULR1657" s="168"/>
      <c r="ULS1657" s="168"/>
      <c r="ULT1657" s="168"/>
      <c r="ULU1657" s="168"/>
      <c r="ULV1657" s="168"/>
      <c r="ULW1657" s="168"/>
      <c r="ULX1657" s="168"/>
      <c r="ULY1657" s="168"/>
      <c r="ULZ1657" s="168"/>
      <c r="UMA1657" s="168"/>
      <c r="UMB1657" s="168"/>
      <c r="UMC1657" s="168"/>
      <c r="UMD1657" s="168"/>
      <c r="UME1657" s="168"/>
      <c r="UMF1657" s="168"/>
      <c r="UMG1657" s="168"/>
      <c r="UMH1657" s="168"/>
      <c r="UMI1657" s="168"/>
      <c r="UMJ1657" s="168"/>
      <c r="UMK1657" s="168"/>
      <c r="UML1657" s="168"/>
      <c r="UMM1657" s="168"/>
      <c r="UMN1657" s="168"/>
      <c r="UMO1657" s="168"/>
      <c r="UMP1657" s="168"/>
      <c r="UMQ1657" s="168"/>
      <c r="UMR1657" s="168"/>
      <c r="UMS1657" s="168"/>
      <c r="UMT1657" s="168"/>
      <c r="UMU1657" s="168"/>
      <c r="UMV1657" s="168"/>
      <c r="UMW1657" s="168"/>
      <c r="UMX1657" s="168"/>
      <c r="UMY1657" s="168"/>
      <c r="UMZ1657" s="168"/>
      <c r="UNA1657" s="168"/>
      <c r="UNB1657" s="168"/>
      <c r="UNC1657" s="168"/>
      <c r="UND1657" s="168"/>
      <c r="UNE1657" s="168"/>
      <c r="UNF1657" s="168"/>
      <c r="UNG1657" s="168"/>
      <c r="UNH1657" s="168"/>
      <c r="UNI1657" s="168"/>
      <c r="UNJ1657" s="168"/>
      <c r="UNK1657" s="168"/>
      <c r="UNL1657" s="168"/>
      <c r="UNM1657" s="168"/>
      <c r="UNN1657" s="168"/>
      <c r="UNO1657" s="168"/>
      <c r="UNP1657" s="168"/>
      <c r="UNQ1657" s="168"/>
      <c r="UNR1657" s="168"/>
      <c r="UNS1657" s="168"/>
      <c r="UNT1657" s="168"/>
      <c r="UNU1657" s="168"/>
      <c r="UNV1657" s="168"/>
      <c r="UNW1657" s="168"/>
      <c r="UNX1657" s="168"/>
      <c r="UNY1657" s="168"/>
      <c r="UNZ1657" s="168"/>
      <c r="UOA1657" s="168"/>
      <c r="UOB1657" s="168"/>
      <c r="UOC1657" s="168"/>
      <c r="UOD1657" s="168"/>
      <c r="UOE1657" s="168"/>
      <c r="UOF1657" s="168"/>
      <c r="UOG1657" s="168"/>
      <c r="UOH1657" s="168"/>
      <c r="UOI1657" s="168"/>
      <c r="UOJ1657" s="168"/>
      <c r="UOK1657" s="168"/>
      <c r="UOL1657" s="168"/>
      <c r="UOM1657" s="168"/>
      <c r="UON1657" s="168"/>
      <c r="UOO1657" s="168"/>
      <c r="UOP1657" s="168"/>
      <c r="UOQ1657" s="168"/>
      <c r="UOR1657" s="168"/>
      <c r="UOS1657" s="168"/>
      <c r="UOT1657" s="168"/>
      <c r="UOU1657" s="168"/>
      <c r="UOV1657" s="168"/>
      <c r="UOW1657" s="168"/>
      <c r="UOX1657" s="168"/>
      <c r="UOY1657" s="168"/>
      <c r="UOZ1657" s="168"/>
      <c r="UPA1657" s="168"/>
      <c r="UPB1657" s="168"/>
      <c r="UPC1657" s="168"/>
      <c r="UPD1657" s="168"/>
      <c r="UPE1657" s="168"/>
      <c r="UPF1657" s="168"/>
      <c r="UPG1657" s="168"/>
      <c r="UPH1657" s="168"/>
      <c r="UPI1657" s="168"/>
      <c r="UPJ1657" s="168"/>
      <c r="UPK1657" s="168"/>
      <c r="UPL1657" s="168"/>
      <c r="UPM1657" s="168"/>
      <c r="UPN1657" s="168"/>
      <c r="UPO1657" s="168"/>
      <c r="UPP1657" s="168"/>
      <c r="UPQ1657" s="168"/>
      <c r="UPR1657" s="168"/>
      <c r="UPS1657" s="168"/>
      <c r="UPT1657" s="168"/>
      <c r="UPU1657" s="168"/>
      <c r="UPV1657" s="168"/>
      <c r="UPW1657" s="168"/>
      <c r="UPX1657" s="168"/>
      <c r="UPY1657" s="168"/>
      <c r="UPZ1657" s="168"/>
      <c r="UQA1657" s="168"/>
      <c r="UQB1657" s="168"/>
      <c r="UQC1657" s="168"/>
      <c r="UQD1657" s="168"/>
      <c r="UQE1657" s="168"/>
      <c r="UQF1657" s="168"/>
      <c r="UQG1657" s="168"/>
      <c r="UQH1657" s="168"/>
      <c r="UQI1657" s="168"/>
      <c r="UQJ1657" s="168"/>
      <c r="UQK1657" s="168"/>
      <c r="UQL1657" s="168"/>
      <c r="UQM1657" s="168"/>
      <c r="UQN1657" s="168"/>
      <c r="UQO1657" s="168"/>
      <c r="UQP1657" s="168"/>
      <c r="UQQ1657" s="168"/>
      <c r="UQR1657" s="168"/>
      <c r="UQS1657" s="168"/>
      <c r="UQT1657" s="168"/>
      <c r="UQU1657" s="168"/>
      <c r="UQV1657" s="168"/>
      <c r="UQW1657" s="168"/>
      <c r="UQX1657" s="168"/>
      <c r="UQY1657" s="168"/>
      <c r="UQZ1657" s="168"/>
      <c r="URA1657" s="168"/>
      <c r="URB1657" s="168"/>
      <c r="URC1657" s="168"/>
      <c r="URD1657" s="168"/>
      <c r="URE1657" s="168"/>
      <c r="URF1657" s="168"/>
      <c r="URG1657" s="168"/>
      <c r="URH1657" s="168"/>
      <c r="URI1657" s="168"/>
      <c r="URJ1657" s="168"/>
      <c r="URK1657" s="168"/>
      <c r="URL1657" s="168"/>
      <c r="URM1657" s="168"/>
      <c r="URN1657" s="168"/>
      <c r="URO1657" s="168"/>
      <c r="URP1657" s="168"/>
      <c r="URQ1657" s="168"/>
      <c r="URR1657" s="168"/>
      <c r="URS1657" s="168"/>
      <c r="URT1657" s="168"/>
      <c r="URU1657" s="168"/>
      <c r="URV1657" s="168"/>
      <c r="URW1657" s="168"/>
      <c r="URX1657" s="168"/>
      <c r="URY1657" s="168"/>
      <c r="URZ1657" s="168"/>
      <c r="USA1657" s="168"/>
      <c r="USB1657" s="168"/>
      <c r="USC1657" s="168"/>
      <c r="USD1657" s="168"/>
      <c r="USE1657" s="168"/>
      <c r="USF1657" s="168"/>
      <c r="USG1657" s="168"/>
      <c r="USH1657" s="168"/>
      <c r="USI1657" s="168"/>
      <c r="USJ1657" s="168"/>
      <c r="USK1657" s="168"/>
      <c r="USL1657" s="168"/>
      <c r="USM1657" s="168"/>
      <c r="USN1657" s="168"/>
      <c r="USO1657" s="168"/>
      <c r="USP1657" s="168"/>
      <c r="USQ1657" s="168"/>
      <c r="USR1657" s="168"/>
      <c r="USS1657" s="168"/>
      <c r="UST1657" s="168"/>
      <c r="USU1657" s="168"/>
      <c r="USV1657" s="168"/>
      <c r="USW1657" s="168"/>
      <c r="USX1657" s="168"/>
      <c r="USY1657" s="168"/>
      <c r="USZ1657" s="168"/>
      <c r="UTA1657" s="168"/>
      <c r="UTB1657" s="168"/>
      <c r="UTC1657" s="168"/>
      <c r="UTD1657" s="168"/>
      <c r="UTE1657" s="168"/>
      <c r="UTF1657" s="168"/>
      <c r="UTG1657" s="168"/>
      <c r="UTH1657" s="168"/>
      <c r="UTI1657" s="168"/>
      <c r="UTJ1657" s="168"/>
      <c r="UTK1657" s="168"/>
      <c r="UTL1657" s="168"/>
      <c r="UTM1657" s="168"/>
      <c r="UTN1657" s="168"/>
      <c r="UTO1657" s="168"/>
      <c r="UTP1657" s="168"/>
      <c r="UTQ1657" s="168"/>
      <c r="UTR1657" s="168"/>
      <c r="UTS1657" s="168"/>
      <c r="UTT1657" s="168"/>
      <c r="UTU1657" s="168"/>
      <c r="UTV1657" s="168"/>
      <c r="UTW1657" s="168"/>
      <c r="UTX1657" s="168"/>
      <c r="UTY1657" s="168"/>
      <c r="UTZ1657" s="168"/>
      <c r="UUA1657" s="168"/>
      <c r="UUB1657" s="168"/>
      <c r="UUC1657" s="168"/>
      <c r="UUD1657" s="168"/>
      <c r="UUE1657" s="168"/>
      <c r="UUF1657" s="168"/>
      <c r="UUG1657" s="168"/>
      <c r="UUH1657" s="168"/>
      <c r="UUI1657" s="168"/>
      <c r="UUJ1657" s="168"/>
      <c r="UUK1657" s="168"/>
      <c r="UUL1657" s="168"/>
      <c r="UUM1657" s="168"/>
      <c r="UUN1657" s="168"/>
      <c r="UUO1657" s="168"/>
      <c r="UUP1657" s="168"/>
      <c r="UUQ1657" s="168"/>
      <c r="UUR1657" s="168"/>
      <c r="UUS1657" s="168"/>
      <c r="UUT1657" s="168"/>
      <c r="UUU1657" s="168"/>
      <c r="UUV1657" s="168"/>
      <c r="UUW1657" s="168"/>
      <c r="UUX1657" s="168"/>
      <c r="UUY1657" s="168"/>
      <c r="UUZ1657" s="168"/>
      <c r="UVA1657" s="168"/>
      <c r="UVB1657" s="168"/>
      <c r="UVC1657" s="168"/>
      <c r="UVD1657" s="168"/>
      <c r="UVE1657" s="168"/>
      <c r="UVF1657" s="168"/>
      <c r="UVG1657" s="168"/>
      <c r="UVH1657" s="168"/>
      <c r="UVI1657" s="168"/>
      <c r="UVJ1657" s="168"/>
      <c r="UVK1657" s="168"/>
      <c r="UVL1657" s="168"/>
      <c r="UVM1657" s="168"/>
      <c r="UVN1657" s="168"/>
      <c r="UVO1657" s="168"/>
      <c r="UVP1657" s="168"/>
      <c r="UVQ1657" s="168"/>
      <c r="UVR1657" s="168"/>
      <c r="UVS1657" s="168"/>
      <c r="UVT1657" s="168"/>
      <c r="UVU1657" s="168"/>
      <c r="UVV1657" s="168"/>
      <c r="UVW1657" s="168"/>
      <c r="UVX1657" s="168"/>
      <c r="UVY1657" s="168"/>
      <c r="UVZ1657" s="168"/>
      <c r="UWA1657" s="168"/>
      <c r="UWB1657" s="168"/>
      <c r="UWC1657" s="168"/>
      <c r="UWD1657" s="168"/>
      <c r="UWE1657" s="168"/>
      <c r="UWF1657" s="168"/>
      <c r="UWG1657" s="168"/>
      <c r="UWH1657" s="168"/>
      <c r="UWI1657" s="168"/>
      <c r="UWJ1657" s="168"/>
      <c r="UWK1657" s="168"/>
      <c r="UWL1657" s="168"/>
      <c r="UWM1657" s="168"/>
      <c r="UWN1657" s="168"/>
      <c r="UWO1657" s="168"/>
      <c r="UWP1657" s="168"/>
      <c r="UWQ1657" s="168"/>
      <c r="UWR1657" s="168"/>
      <c r="UWS1657" s="168"/>
      <c r="UWT1657" s="168"/>
      <c r="UWU1657" s="168"/>
      <c r="UWV1657" s="168"/>
      <c r="UWW1657" s="168"/>
      <c r="UWX1657" s="168"/>
      <c r="UWY1657" s="168"/>
      <c r="UWZ1657" s="168"/>
      <c r="UXA1657" s="168"/>
      <c r="UXB1657" s="168"/>
      <c r="UXC1657" s="168"/>
      <c r="UXD1657" s="168"/>
      <c r="UXE1657" s="168"/>
      <c r="UXF1657" s="168"/>
      <c r="UXG1657" s="168"/>
      <c r="UXH1657" s="168"/>
      <c r="UXI1657" s="168"/>
      <c r="UXJ1657" s="168"/>
      <c r="UXK1657" s="168"/>
      <c r="UXL1657" s="168"/>
      <c r="UXM1657" s="168"/>
      <c r="UXN1657" s="168"/>
      <c r="UXO1657" s="168"/>
      <c r="UXP1657" s="168"/>
      <c r="UXQ1657" s="168"/>
      <c r="UXR1657" s="168"/>
      <c r="UXS1657" s="168"/>
      <c r="UXT1657" s="168"/>
      <c r="UXU1657" s="168"/>
      <c r="UXV1657" s="168"/>
      <c r="UXW1657" s="168"/>
      <c r="UXX1657" s="168"/>
      <c r="UXY1657" s="168"/>
      <c r="UXZ1657" s="168"/>
      <c r="UYA1657" s="168"/>
      <c r="UYB1657" s="168"/>
      <c r="UYC1657" s="168"/>
      <c r="UYD1657" s="168"/>
      <c r="UYE1657" s="168"/>
      <c r="UYF1657" s="168"/>
      <c r="UYG1657" s="168"/>
      <c r="UYH1657" s="168"/>
      <c r="UYI1657" s="168"/>
      <c r="UYJ1657" s="168"/>
      <c r="UYK1657" s="168"/>
      <c r="UYL1657" s="168"/>
      <c r="UYM1657" s="168"/>
      <c r="UYN1657" s="168"/>
      <c r="UYO1657" s="168"/>
      <c r="UYP1657" s="168"/>
      <c r="UYQ1657" s="168"/>
      <c r="UYR1657" s="168"/>
      <c r="UYS1657" s="168"/>
      <c r="UYT1657" s="168"/>
      <c r="UYU1657" s="168"/>
      <c r="UYV1657" s="168"/>
      <c r="UYW1657" s="168"/>
      <c r="UYX1657" s="168"/>
      <c r="UYY1657" s="168"/>
      <c r="UYZ1657" s="168"/>
      <c r="UZA1657" s="168"/>
      <c r="UZB1657" s="168"/>
      <c r="UZC1657" s="168"/>
      <c r="UZD1657" s="168"/>
      <c r="UZE1657" s="168"/>
      <c r="UZF1657" s="168"/>
      <c r="UZG1657" s="168"/>
      <c r="UZH1657" s="168"/>
      <c r="UZI1657" s="168"/>
      <c r="UZJ1657" s="168"/>
      <c r="UZK1657" s="168"/>
      <c r="UZL1657" s="168"/>
      <c r="UZM1657" s="168"/>
      <c r="UZN1657" s="168"/>
      <c r="UZO1657" s="168"/>
      <c r="UZP1657" s="168"/>
      <c r="UZQ1657" s="168"/>
      <c r="UZR1657" s="168"/>
      <c r="UZS1657" s="168"/>
      <c r="UZT1657" s="168"/>
      <c r="UZU1657" s="168"/>
      <c r="UZV1657" s="168"/>
      <c r="UZW1657" s="168"/>
      <c r="UZX1657" s="168"/>
      <c r="UZY1657" s="168"/>
      <c r="UZZ1657" s="168"/>
      <c r="VAA1657" s="168"/>
      <c r="VAB1657" s="168"/>
      <c r="VAC1657" s="168"/>
      <c r="VAD1657" s="168"/>
      <c r="VAE1657" s="168"/>
      <c r="VAF1657" s="168"/>
      <c r="VAG1657" s="168"/>
      <c r="VAH1657" s="168"/>
      <c r="VAI1657" s="168"/>
      <c r="VAJ1657" s="168"/>
      <c r="VAK1657" s="168"/>
      <c r="VAL1657" s="168"/>
      <c r="VAM1657" s="168"/>
      <c r="VAN1657" s="168"/>
      <c r="VAO1657" s="168"/>
      <c r="VAP1657" s="168"/>
      <c r="VAQ1657" s="168"/>
      <c r="VAR1657" s="168"/>
      <c r="VAS1657" s="168"/>
      <c r="VAT1657" s="168"/>
      <c r="VAU1657" s="168"/>
      <c r="VAV1657" s="168"/>
      <c r="VAW1657" s="168"/>
      <c r="VAX1657" s="168"/>
      <c r="VAY1657" s="168"/>
      <c r="VAZ1657" s="168"/>
      <c r="VBA1657" s="168"/>
      <c r="VBB1657" s="168"/>
      <c r="VBC1657" s="168"/>
      <c r="VBD1657" s="168"/>
      <c r="VBE1657" s="168"/>
      <c r="VBF1657" s="168"/>
      <c r="VBG1657" s="168"/>
      <c r="VBH1657" s="168"/>
      <c r="VBI1657" s="168"/>
      <c r="VBJ1657" s="168"/>
      <c r="VBK1657" s="168"/>
      <c r="VBL1657" s="168"/>
      <c r="VBM1657" s="168"/>
      <c r="VBN1657" s="168"/>
      <c r="VBO1657" s="168"/>
      <c r="VBP1657" s="168"/>
      <c r="VBQ1657" s="168"/>
      <c r="VBR1657" s="168"/>
      <c r="VBS1657" s="168"/>
      <c r="VBT1657" s="168"/>
      <c r="VBU1657" s="168"/>
      <c r="VBV1657" s="168"/>
      <c r="VBW1657" s="168"/>
      <c r="VBX1657" s="168"/>
      <c r="VBY1657" s="168"/>
      <c r="VBZ1657" s="168"/>
      <c r="VCA1657" s="168"/>
      <c r="VCB1657" s="168"/>
      <c r="VCC1657" s="168"/>
      <c r="VCD1657" s="168"/>
      <c r="VCE1657" s="168"/>
      <c r="VCF1657" s="168"/>
      <c r="VCG1657" s="168"/>
      <c r="VCH1657" s="168"/>
      <c r="VCI1657" s="168"/>
      <c r="VCJ1657" s="168"/>
      <c r="VCK1657" s="168"/>
      <c r="VCL1657" s="168"/>
      <c r="VCM1657" s="168"/>
      <c r="VCN1657" s="168"/>
      <c r="VCO1657" s="168"/>
      <c r="VCP1657" s="168"/>
      <c r="VCQ1657" s="168"/>
      <c r="VCR1657" s="168"/>
      <c r="VCS1657" s="168"/>
      <c r="VCT1657" s="168"/>
      <c r="VCU1657" s="168"/>
      <c r="VCV1657" s="168"/>
      <c r="VCW1657" s="168"/>
      <c r="VCX1657" s="168"/>
      <c r="VCY1657" s="168"/>
      <c r="VCZ1657" s="168"/>
      <c r="VDA1657" s="168"/>
      <c r="VDB1657" s="168"/>
      <c r="VDC1657" s="168"/>
      <c r="VDD1657" s="168"/>
      <c r="VDE1657" s="168"/>
      <c r="VDF1657" s="168"/>
      <c r="VDG1657" s="168"/>
      <c r="VDH1657" s="168"/>
      <c r="VDI1657" s="168"/>
      <c r="VDJ1657" s="168"/>
      <c r="VDK1657" s="168"/>
      <c r="VDL1657" s="168"/>
      <c r="VDM1657" s="168"/>
      <c r="VDN1657" s="168"/>
      <c r="VDO1657" s="168"/>
      <c r="VDP1657" s="168"/>
      <c r="VDQ1657" s="168"/>
      <c r="VDR1657" s="168"/>
      <c r="VDS1657" s="168"/>
      <c r="VDT1657" s="168"/>
      <c r="VDU1657" s="168"/>
      <c r="VDV1657" s="168"/>
      <c r="VDW1657" s="168"/>
      <c r="VDX1657" s="168"/>
      <c r="VDY1657" s="168"/>
      <c r="VDZ1657" s="168"/>
      <c r="VEA1657" s="168"/>
      <c r="VEB1657" s="168"/>
      <c r="VEC1657" s="168"/>
      <c r="VED1657" s="168"/>
      <c r="VEE1657" s="168"/>
      <c r="VEF1657" s="168"/>
      <c r="VEG1657" s="168"/>
      <c r="VEH1657" s="168"/>
      <c r="VEI1657" s="168"/>
      <c r="VEJ1657" s="168"/>
      <c r="VEK1657" s="168"/>
      <c r="VEL1657" s="168"/>
      <c r="VEM1657" s="168"/>
      <c r="VEN1657" s="168"/>
      <c r="VEO1657" s="168"/>
      <c r="VEP1657" s="168"/>
      <c r="VEQ1657" s="168"/>
      <c r="VER1657" s="168"/>
      <c r="VES1657" s="168"/>
      <c r="VET1657" s="168"/>
      <c r="VEU1657" s="168"/>
      <c r="VEV1657" s="168"/>
      <c r="VEW1657" s="168"/>
      <c r="VEX1657" s="168"/>
      <c r="VEY1657" s="168"/>
      <c r="VEZ1657" s="168"/>
      <c r="VFA1657" s="168"/>
      <c r="VFB1657" s="168"/>
      <c r="VFC1657" s="168"/>
      <c r="VFD1657" s="168"/>
      <c r="VFE1657" s="168"/>
      <c r="VFF1657" s="168"/>
      <c r="VFG1657" s="168"/>
      <c r="VFH1657" s="168"/>
      <c r="VFI1657" s="168"/>
      <c r="VFJ1657" s="168"/>
      <c r="VFK1657" s="168"/>
      <c r="VFL1657" s="168"/>
      <c r="VFM1657" s="168"/>
      <c r="VFN1657" s="168"/>
      <c r="VFO1657" s="168"/>
      <c r="VFP1657" s="168"/>
      <c r="VFQ1657" s="168"/>
      <c r="VFR1657" s="168"/>
      <c r="VFS1657" s="168"/>
      <c r="VFT1657" s="168"/>
      <c r="VFU1657" s="168"/>
      <c r="VFV1657" s="168"/>
      <c r="VFW1657" s="168"/>
      <c r="VFX1657" s="168"/>
      <c r="VFY1657" s="168"/>
      <c r="VFZ1657" s="168"/>
      <c r="VGA1657" s="168"/>
      <c r="VGB1657" s="168"/>
      <c r="VGC1657" s="168"/>
      <c r="VGD1657" s="168"/>
      <c r="VGE1657" s="168"/>
      <c r="VGF1657" s="168"/>
      <c r="VGG1657" s="168"/>
      <c r="VGH1657" s="168"/>
      <c r="VGI1657" s="168"/>
      <c r="VGJ1657" s="168"/>
      <c r="VGK1657" s="168"/>
      <c r="VGL1657" s="168"/>
      <c r="VGM1657" s="168"/>
      <c r="VGN1657" s="168"/>
      <c r="VGO1657" s="168"/>
      <c r="VGP1657" s="168"/>
      <c r="VGQ1657" s="168"/>
      <c r="VGR1657" s="168"/>
      <c r="VGS1657" s="168"/>
      <c r="VGT1657" s="168"/>
      <c r="VGU1657" s="168"/>
      <c r="VGV1657" s="168"/>
      <c r="VGW1657" s="168"/>
      <c r="VGX1657" s="168"/>
      <c r="VGY1657" s="168"/>
      <c r="VGZ1657" s="168"/>
      <c r="VHA1657" s="168"/>
      <c r="VHB1657" s="168"/>
      <c r="VHC1657" s="168"/>
      <c r="VHD1657" s="168"/>
      <c r="VHE1657" s="168"/>
      <c r="VHF1657" s="168"/>
      <c r="VHG1657" s="168"/>
      <c r="VHH1657" s="168"/>
      <c r="VHI1657" s="168"/>
      <c r="VHJ1657" s="168"/>
      <c r="VHK1657" s="168"/>
      <c r="VHL1657" s="168"/>
      <c r="VHM1657" s="168"/>
      <c r="VHN1657" s="168"/>
      <c r="VHO1657" s="168"/>
      <c r="VHP1657" s="168"/>
      <c r="VHQ1657" s="168"/>
      <c r="VHR1657" s="168"/>
      <c r="VHS1657" s="168"/>
      <c r="VHT1657" s="168"/>
      <c r="VHU1657" s="168"/>
      <c r="VHV1657" s="168"/>
      <c r="VHW1657" s="168"/>
      <c r="VHX1657" s="168"/>
      <c r="VHY1657" s="168"/>
      <c r="VHZ1657" s="168"/>
      <c r="VIA1657" s="168"/>
      <c r="VIB1657" s="168"/>
      <c r="VIC1657" s="168"/>
      <c r="VID1657" s="168"/>
      <c r="VIE1657" s="168"/>
      <c r="VIF1657" s="168"/>
      <c r="VIG1657" s="168"/>
      <c r="VIH1657" s="168"/>
      <c r="VII1657" s="168"/>
      <c r="VIJ1657" s="168"/>
      <c r="VIK1657" s="168"/>
      <c r="VIL1657" s="168"/>
      <c r="VIM1657" s="168"/>
      <c r="VIN1657" s="168"/>
      <c r="VIO1657" s="168"/>
      <c r="VIP1657" s="168"/>
      <c r="VIQ1657" s="168"/>
      <c r="VIR1657" s="168"/>
      <c r="VIS1657" s="168"/>
      <c r="VIT1657" s="168"/>
      <c r="VIU1657" s="168"/>
      <c r="VIV1657" s="168"/>
      <c r="VIW1657" s="168"/>
      <c r="VIX1657" s="168"/>
      <c r="VIY1657" s="168"/>
      <c r="VIZ1657" s="168"/>
      <c r="VJA1657" s="168"/>
      <c r="VJB1657" s="168"/>
      <c r="VJC1657" s="168"/>
      <c r="VJD1657" s="168"/>
      <c r="VJE1657" s="168"/>
      <c r="VJF1657" s="168"/>
      <c r="VJG1657" s="168"/>
      <c r="VJH1657" s="168"/>
      <c r="VJI1657" s="168"/>
      <c r="VJJ1657" s="168"/>
      <c r="VJK1657" s="168"/>
      <c r="VJL1657" s="168"/>
      <c r="VJM1657" s="168"/>
      <c r="VJN1657" s="168"/>
      <c r="VJO1657" s="168"/>
      <c r="VJP1657" s="168"/>
      <c r="VJQ1657" s="168"/>
      <c r="VJR1657" s="168"/>
      <c r="VJS1657" s="168"/>
      <c r="VJT1657" s="168"/>
      <c r="VJU1657" s="168"/>
      <c r="VJV1657" s="168"/>
      <c r="VJW1657" s="168"/>
      <c r="VJX1657" s="168"/>
      <c r="VJY1657" s="168"/>
      <c r="VJZ1657" s="168"/>
      <c r="VKA1657" s="168"/>
      <c r="VKB1657" s="168"/>
      <c r="VKC1657" s="168"/>
      <c r="VKD1657" s="168"/>
      <c r="VKE1657" s="168"/>
      <c r="VKF1657" s="168"/>
      <c r="VKG1657" s="168"/>
      <c r="VKH1657" s="168"/>
      <c r="VKI1657" s="168"/>
      <c r="VKJ1657" s="168"/>
      <c r="VKK1657" s="168"/>
      <c r="VKL1657" s="168"/>
      <c r="VKM1657" s="168"/>
      <c r="VKN1657" s="168"/>
      <c r="VKO1657" s="168"/>
      <c r="VKP1657" s="168"/>
      <c r="VKQ1657" s="168"/>
      <c r="VKR1657" s="168"/>
      <c r="VKS1657" s="168"/>
      <c r="VKT1657" s="168"/>
      <c r="VKU1657" s="168"/>
      <c r="VKV1657" s="168"/>
      <c r="VKW1657" s="168"/>
      <c r="VKX1657" s="168"/>
      <c r="VKY1657" s="168"/>
      <c r="VKZ1657" s="168"/>
      <c r="VLA1657" s="168"/>
      <c r="VLB1657" s="168"/>
      <c r="VLC1657" s="168"/>
      <c r="VLD1657" s="168"/>
      <c r="VLE1657" s="168"/>
      <c r="VLF1657" s="168"/>
      <c r="VLG1657" s="168"/>
      <c r="VLH1657" s="168"/>
      <c r="VLI1657" s="168"/>
      <c r="VLJ1657" s="168"/>
      <c r="VLK1657" s="168"/>
      <c r="VLL1657" s="168"/>
      <c r="VLM1657" s="168"/>
      <c r="VLN1657" s="168"/>
      <c r="VLO1657" s="168"/>
      <c r="VLP1657" s="168"/>
      <c r="VLQ1657" s="168"/>
      <c r="VLR1657" s="168"/>
      <c r="VLS1657" s="168"/>
      <c r="VLT1657" s="168"/>
      <c r="VLU1657" s="168"/>
      <c r="VLV1657" s="168"/>
      <c r="VLW1657" s="168"/>
      <c r="VLX1657" s="168"/>
      <c r="VLY1657" s="168"/>
      <c r="VLZ1657" s="168"/>
      <c r="VMA1657" s="168"/>
      <c r="VMB1657" s="168"/>
      <c r="VMC1657" s="168"/>
      <c r="VMD1657" s="168"/>
      <c r="VME1657" s="168"/>
      <c r="VMF1657" s="168"/>
      <c r="VMG1657" s="168"/>
      <c r="VMH1657" s="168"/>
      <c r="VMI1657" s="168"/>
      <c r="VMJ1657" s="168"/>
      <c r="VMK1657" s="168"/>
      <c r="VML1657" s="168"/>
      <c r="VMM1657" s="168"/>
      <c r="VMN1657" s="168"/>
      <c r="VMO1657" s="168"/>
      <c r="VMP1657" s="168"/>
      <c r="VMQ1657" s="168"/>
      <c r="VMR1657" s="168"/>
      <c r="VMS1657" s="168"/>
      <c r="VMT1657" s="168"/>
      <c r="VMU1657" s="168"/>
      <c r="VMV1657" s="168"/>
      <c r="VMW1657" s="168"/>
      <c r="VMX1657" s="168"/>
      <c r="VMY1657" s="168"/>
      <c r="VMZ1657" s="168"/>
      <c r="VNA1657" s="168"/>
      <c r="VNB1657" s="168"/>
      <c r="VNC1657" s="168"/>
      <c r="VND1657" s="168"/>
      <c r="VNE1657" s="168"/>
      <c r="VNF1657" s="168"/>
      <c r="VNG1657" s="168"/>
      <c r="VNH1657" s="168"/>
      <c r="VNI1657" s="168"/>
      <c r="VNJ1657" s="168"/>
      <c r="VNK1657" s="168"/>
      <c r="VNL1657" s="168"/>
      <c r="VNM1657" s="168"/>
      <c r="VNN1657" s="168"/>
      <c r="VNO1657" s="168"/>
      <c r="VNP1657" s="168"/>
      <c r="VNQ1657" s="168"/>
      <c r="VNR1657" s="168"/>
      <c r="VNS1657" s="168"/>
      <c r="VNT1657" s="168"/>
      <c r="VNU1657" s="168"/>
      <c r="VNV1657" s="168"/>
      <c r="VNW1657" s="168"/>
      <c r="VNX1657" s="168"/>
      <c r="VNY1657" s="168"/>
      <c r="VNZ1657" s="168"/>
      <c r="VOA1657" s="168"/>
      <c r="VOB1657" s="168"/>
      <c r="VOC1657" s="168"/>
      <c r="VOD1657" s="168"/>
      <c r="VOE1657" s="168"/>
      <c r="VOF1657" s="168"/>
      <c r="VOG1657" s="168"/>
      <c r="VOH1657" s="168"/>
      <c r="VOI1657" s="168"/>
      <c r="VOJ1657" s="168"/>
      <c r="VOK1657" s="168"/>
      <c r="VOL1657" s="168"/>
      <c r="VOM1657" s="168"/>
      <c r="VON1657" s="168"/>
      <c r="VOO1657" s="168"/>
      <c r="VOP1657" s="168"/>
      <c r="VOQ1657" s="168"/>
      <c r="VOR1657" s="168"/>
      <c r="VOS1657" s="168"/>
      <c r="VOT1657" s="168"/>
      <c r="VOU1657" s="168"/>
      <c r="VOV1657" s="168"/>
      <c r="VOW1657" s="168"/>
      <c r="VOX1657" s="168"/>
      <c r="VOY1657" s="168"/>
      <c r="VOZ1657" s="168"/>
      <c r="VPA1657" s="168"/>
      <c r="VPB1657" s="168"/>
      <c r="VPC1657" s="168"/>
      <c r="VPD1657" s="168"/>
      <c r="VPE1657" s="168"/>
      <c r="VPF1657" s="168"/>
      <c r="VPG1657" s="168"/>
      <c r="VPH1657" s="168"/>
      <c r="VPI1657" s="168"/>
      <c r="VPJ1657" s="168"/>
      <c r="VPK1657" s="168"/>
      <c r="VPL1657" s="168"/>
      <c r="VPM1657" s="168"/>
      <c r="VPN1657" s="168"/>
      <c r="VPO1657" s="168"/>
      <c r="VPP1657" s="168"/>
      <c r="VPQ1657" s="168"/>
      <c r="VPR1657" s="168"/>
      <c r="VPS1657" s="168"/>
      <c r="VPT1657" s="168"/>
      <c r="VPU1657" s="168"/>
      <c r="VPV1657" s="168"/>
      <c r="VPW1657" s="168"/>
      <c r="VPX1657" s="168"/>
      <c r="VPY1657" s="168"/>
      <c r="VPZ1657" s="168"/>
      <c r="VQA1657" s="168"/>
      <c r="VQB1657" s="168"/>
      <c r="VQC1657" s="168"/>
      <c r="VQD1657" s="168"/>
      <c r="VQE1657" s="168"/>
      <c r="VQF1657" s="168"/>
      <c r="VQG1657" s="168"/>
      <c r="VQH1657" s="168"/>
      <c r="VQI1657" s="168"/>
      <c r="VQJ1657" s="168"/>
      <c r="VQK1657" s="168"/>
      <c r="VQL1657" s="168"/>
      <c r="VQM1657" s="168"/>
      <c r="VQN1657" s="168"/>
      <c r="VQO1657" s="168"/>
      <c r="VQP1657" s="168"/>
      <c r="VQQ1657" s="168"/>
      <c r="VQR1657" s="168"/>
      <c r="VQS1657" s="168"/>
      <c r="VQT1657" s="168"/>
      <c r="VQU1657" s="168"/>
      <c r="VQV1657" s="168"/>
      <c r="VQW1657" s="168"/>
      <c r="VQX1657" s="168"/>
      <c r="VQY1657" s="168"/>
      <c r="VQZ1657" s="168"/>
      <c r="VRA1657" s="168"/>
      <c r="VRB1657" s="168"/>
      <c r="VRC1657" s="168"/>
      <c r="VRD1657" s="168"/>
      <c r="VRE1657" s="168"/>
      <c r="VRF1657" s="168"/>
      <c r="VRG1657" s="168"/>
      <c r="VRH1657" s="168"/>
      <c r="VRI1657" s="168"/>
      <c r="VRJ1657" s="168"/>
      <c r="VRK1657" s="168"/>
      <c r="VRL1657" s="168"/>
      <c r="VRM1657" s="168"/>
      <c r="VRN1657" s="168"/>
      <c r="VRO1657" s="168"/>
      <c r="VRP1657" s="168"/>
      <c r="VRQ1657" s="168"/>
      <c r="VRR1657" s="168"/>
      <c r="VRS1657" s="168"/>
      <c r="VRT1657" s="168"/>
      <c r="VRU1657" s="168"/>
      <c r="VRV1657" s="168"/>
      <c r="VRW1657" s="168"/>
      <c r="VRX1657" s="168"/>
      <c r="VRY1657" s="168"/>
      <c r="VRZ1657" s="168"/>
      <c r="VSA1657" s="168"/>
      <c r="VSB1657" s="168"/>
      <c r="VSC1657" s="168"/>
      <c r="VSD1657" s="168"/>
      <c r="VSE1657" s="168"/>
      <c r="VSF1657" s="168"/>
      <c r="VSG1657" s="168"/>
      <c r="VSH1657" s="168"/>
      <c r="VSI1657" s="168"/>
      <c r="VSJ1657" s="168"/>
      <c r="VSK1657" s="168"/>
      <c r="VSL1657" s="168"/>
      <c r="VSM1657" s="168"/>
      <c r="VSN1657" s="168"/>
      <c r="VSO1657" s="168"/>
      <c r="VSP1657" s="168"/>
      <c r="VSQ1657" s="168"/>
      <c r="VSR1657" s="168"/>
      <c r="VSS1657" s="168"/>
      <c r="VST1657" s="168"/>
      <c r="VSU1657" s="168"/>
      <c r="VSV1657" s="168"/>
      <c r="VSW1657" s="168"/>
      <c r="VSX1657" s="168"/>
      <c r="VSY1657" s="168"/>
      <c r="VSZ1657" s="168"/>
      <c r="VTA1657" s="168"/>
      <c r="VTB1657" s="168"/>
      <c r="VTC1657" s="168"/>
      <c r="VTD1657" s="168"/>
      <c r="VTE1657" s="168"/>
      <c r="VTF1657" s="168"/>
      <c r="VTG1657" s="168"/>
      <c r="VTH1657" s="168"/>
      <c r="VTI1657" s="168"/>
      <c r="VTJ1657" s="168"/>
      <c r="VTK1657" s="168"/>
      <c r="VTL1657" s="168"/>
      <c r="VTM1657" s="168"/>
      <c r="VTN1657" s="168"/>
      <c r="VTO1657" s="168"/>
      <c r="VTP1657" s="168"/>
      <c r="VTQ1657" s="168"/>
      <c r="VTR1657" s="168"/>
      <c r="VTS1657" s="168"/>
      <c r="VTT1657" s="168"/>
      <c r="VTU1657" s="168"/>
      <c r="VTV1657" s="168"/>
      <c r="VTW1657" s="168"/>
      <c r="VTX1657" s="168"/>
      <c r="VTY1657" s="168"/>
      <c r="VTZ1657" s="168"/>
      <c r="VUA1657" s="168"/>
      <c r="VUB1657" s="168"/>
      <c r="VUC1657" s="168"/>
      <c r="VUD1657" s="168"/>
      <c r="VUE1657" s="168"/>
      <c r="VUF1657" s="168"/>
      <c r="VUG1657" s="168"/>
      <c r="VUH1657" s="168"/>
      <c r="VUI1657" s="168"/>
      <c r="VUJ1657" s="168"/>
      <c r="VUK1657" s="168"/>
      <c r="VUL1657" s="168"/>
      <c r="VUM1657" s="168"/>
      <c r="VUN1657" s="168"/>
      <c r="VUO1657" s="168"/>
      <c r="VUP1657" s="168"/>
      <c r="VUQ1657" s="168"/>
      <c r="VUR1657" s="168"/>
      <c r="VUS1657" s="168"/>
      <c r="VUT1657" s="168"/>
      <c r="VUU1657" s="168"/>
      <c r="VUV1657" s="168"/>
      <c r="VUW1657" s="168"/>
      <c r="VUX1657" s="168"/>
      <c r="VUY1657" s="168"/>
      <c r="VUZ1657" s="168"/>
      <c r="VVA1657" s="168"/>
      <c r="VVB1657" s="168"/>
      <c r="VVC1657" s="168"/>
      <c r="VVD1657" s="168"/>
      <c r="VVE1657" s="168"/>
      <c r="VVF1657" s="168"/>
      <c r="VVG1657" s="168"/>
      <c r="VVH1657" s="168"/>
      <c r="VVI1657" s="168"/>
      <c r="VVJ1657" s="168"/>
      <c r="VVK1657" s="168"/>
      <c r="VVL1657" s="168"/>
      <c r="VVM1657" s="168"/>
      <c r="VVN1657" s="168"/>
      <c r="VVO1657" s="168"/>
      <c r="VVP1657" s="168"/>
      <c r="VVQ1657" s="168"/>
      <c r="VVR1657" s="168"/>
      <c r="VVS1657" s="168"/>
      <c r="VVT1657" s="168"/>
      <c r="VVU1657" s="168"/>
      <c r="VVV1657" s="168"/>
      <c r="VVW1657" s="168"/>
      <c r="VVX1657" s="168"/>
      <c r="VVY1657" s="168"/>
      <c r="VVZ1657" s="168"/>
      <c r="VWA1657" s="168"/>
      <c r="VWB1657" s="168"/>
      <c r="VWC1657" s="168"/>
      <c r="VWD1657" s="168"/>
      <c r="VWE1657" s="168"/>
      <c r="VWF1657" s="168"/>
      <c r="VWG1657" s="168"/>
      <c r="VWH1657" s="168"/>
      <c r="VWI1657" s="168"/>
      <c r="VWJ1657" s="168"/>
      <c r="VWK1657" s="168"/>
      <c r="VWL1657" s="168"/>
      <c r="VWM1657" s="168"/>
      <c r="VWN1657" s="168"/>
      <c r="VWO1657" s="168"/>
      <c r="VWP1657" s="168"/>
      <c r="VWQ1657" s="168"/>
      <c r="VWR1657" s="168"/>
      <c r="VWS1657" s="168"/>
      <c r="VWT1657" s="168"/>
      <c r="VWU1657" s="168"/>
      <c r="VWV1657" s="168"/>
      <c r="VWW1657" s="168"/>
      <c r="VWX1657" s="168"/>
      <c r="VWY1657" s="168"/>
      <c r="VWZ1657" s="168"/>
      <c r="VXA1657" s="168"/>
      <c r="VXB1657" s="168"/>
      <c r="VXC1657" s="168"/>
      <c r="VXD1657" s="168"/>
      <c r="VXE1657" s="168"/>
      <c r="VXF1657" s="168"/>
      <c r="VXG1657" s="168"/>
      <c r="VXH1657" s="168"/>
      <c r="VXI1657" s="168"/>
      <c r="VXJ1657" s="168"/>
      <c r="VXK1657" s="168"/>
      <c r="VXL1657" s="168"/>
      <c r="VXM1657" s="168"/>
      <c r="VXN1657" s="168"/>
      <c r="VXO1657" s="168"/>
      <c r="VXP1657" s="168"/>
      <c r="VXQ1657" s="168"/>
      <c r="VXR1657" s="168"/>
      <c r="VXS1657" s="168"/>
      <c r="VXT1657" s="168"/>
      <c r="VXU1657" s="168"/>
      <c r="VXV1657" s="168"/>
      <c r="VXW1657" s="168"/>
      <c r="VXX1657" s="168"/>
      <c r="VXY1657" s="168"/>
      <c r="VXZ1657" s="168"/>
      <c r="VYA1657" s="168"/>
      <c r="VYB1657" s="168"/>
      <c r="VYC1657" s="168"/>
      <c r="VYD1657" s="168"/>
      <c r="VYE1657" s="168"/>
      <c r="VYF1657" s="168"/>
      <c r="VYG1657" s="168"/>
      <c r="VYH1657" s="168"/>
      <c r="VYI1657" s="168"/>
      <c r="VYJ1657" s="168"/>
      <c r="VYK1657" s="168"/>
      <c r="VYL1657" s="168"/>
      <c r="VYM1657" s="168"/>
      <c r="VYN1657" s="168"/>
      <c r="VYO1657" s="168"/>
      <c r="VYP1657" s="168"/>
      <c r="VYQ1657" s="168"/>
      <c r="VYR1657" s="168"/>
      <c r="VYS1657" s="168"/>
      <c r="VYT1657" s="168"/>
      <c r="VYU1657" s="168"/>
      <c r="VYV1657" s="168"/>
      <c r="VYW1657" s="168"/>
      <c r="VYX1657" s="168"/>
      <c r="VYY1657" s="168"/>
      <c r="VYZ1657" s="168"/>
      <c r="VZA1657" s="168"/>
      <c r="VZB1657" s="168"/>
      <c r="VZC1657" s="168"/>
      <c r="VZD1657" s="168"/>
      <c r="VZE1657" s="168"/>
      <c r="VZF1657" s="168"/>
      <c r="VZG1657" s="168"/>
      <c r="VZH1657" s="168"/>
      <c r="VZI1657" s="168"/>
      <c r="VZJ1657" s="168"/>
      <c r="VZK1657" s="168"/>
      <c r="VZL1657" s="168"/>
      <c r="VZM1657" s="168"/>
      <c r="VZN1657" s="168"/>
      <c r="VZO1657" s="168"/>
      <c r="VZP1657" s="168"/>
      <c r="VZQ1657" s="168"/>
      <c r="VZR1657" s="168"/>
      <c r="VZS1657" s="168"/>
      <c r="VZT1657" s="168"/>
      <c r="VZU1657" s="168"/>
      <c r="VZV1657" s="168"/>
      <c r="VZW1657" s="168"/>
      <c r="VZX1657" s="168"/>
      <c r="VZY1657" s="168"/>
      <c r="VZZ1657" s="168"/>
      <c r="WAA1657" s="168"/>
      <c r="WAB1657" s="168"/>
      <c r="WAC1657" s="168"/>
      <c r="WAD1657" s="168"/>
      <c r="WAE1657" s="168"/>
      <c r="WAF1657" s="168"/>
      <c r="WAG1657" s="168"/>
      <c r="WAH1657" s="168"/>
      <c r="WAI1657" s="168"/>
      <c r="WAJ1657" s="168"/>
      <c r="WAK1657" s="168"/>
      <c r="WAL1657" s="168"/>
      <c r="WAM1657" s="168"/>
      <c r="WAN1657" s="168"/>
      <c r="WAO1657" s="168"/>
      <c r="WAP1657" s="168"/>
      <c r="WAQ1657" s="168"/>
      <c r="WAR1657" s="168"/>
      <c r="WAS1657" s="168"/>
      <c r="WAT1657" s="168"/>
      <c r="WAU1657" s="168"/>
      <c r="WAV1657" s="168"/>
      <c r="WAW1657" s="168"/>
      <c r="WAX1657" s="168"/>
      <c r="WAY1657" s="168"/>
      <c r="WAZ1657" s="168"/>
      <c r="WBA1657" s="168"/>
      <c r="WBB1657" s="168"/>
      <c r="WBC1657" s="168"/>
      <c r="WBD1657" s="168"/>
      <c r="WBE1657" s="168"/>
      <c r="WBF1657" s="168"/>
      <c r="WBG1657" s="168"/>
      <c r="WBH1657" s="168"/>
      <c r="WBI1657" s="168"/>
      <c r="WBJ1657" s="168"/>
      <c r="WBK1657" s="168"/>
      <c r="WBL1657" s="168"/>
      <c r="WBM1657" s="168"/>
      <c r="WBN1657" s="168"/>
      <c r="WBO1657" s="168"/>
      <c r="WBP1657" s="168"/>
      <c r="WBQ1657" s="168"/>
      <c r="WBR1657" s="168"/>
      <c r="WBS1657" s="168"/>
      <c r="WBT1657" s="168"/>
      <c r="WBU1657" s="168"/>
      <c r="WBV1657" s="168"/>
      <c r="WBW1657" s="168"/>
      <c r="WBX1657" s="168"/>
      <c r="WBY1657" s="168"/>
      <c r="WBZ1657" s="168"/>
      <c r="WCA1657" s="168"/>
      <c r="WCB1657" s="168"/>
      <c r="WCC1657" s="168"/>
      <c r="WCD1657" s="168"/>
      <c r="WCE1657" s="168"/>
      <c r="WCF1657" s="168"/>
      <c r="WCG1657" s="168"/>
      <c r="WCH1657" s="168"/>
      <c r="WCI1657" s="168"/>
      <c r="WCJ1657" s="168"/>
      <c r="WCK1657" s="168"/>
      <c r="WCL1657" s="168"/>
      <c r="WCM1657" s="168"/>
      <c r="WCN1657" s="168"/>
      <c r="WCO1657" s="168"/>
      <c r="WCP1657" s="168"/>
      <c r="WCQ1657" s="168"/>
      <c r="WCR1657" s="168"/>
      <c r="WCS1657" s="168"/>
      <c r="WCT1657" s="168"/>
      <c r="WCU1657" s="168"/>
      <c r="WCV1657" s="168"/>
      <c r="WCW1657" s="168"/>
      <c r="WCX1657" s="168"/>
      <c r="WCY1657" s="168"/>
      <c r="WCZ1657" s="168"/>
      <c r="WDA1657" s="168"/>
      <c r="WDB1657" s="168"/>
      <c r="WDC1657" s="168"/>
      <c r="WDD1657" s="168"/>
      <c r="WDE1657" s="168"/>
      <c r="WDF1657" s="168"/>
      <c r="WDG1657" s="168"/>
      <c r="WDH1657" s="168"/>
      <c r="WDI1657" s="168"/>
      <c r="WDJ1657" s="168"/>
      <c r="WDK1657" s="168"/>
      <c r="WDL1657" s="168"/>
      <c r="WDM1657" s="168"/>
      <c r="WDN1657" s="168"/>
      <c r="WDO1657" s="168"/>
      <c r="WDP1657" s="168"/>
      <c r="WDQ1657" s="168"/>
      <c r="WDR1657" s="168"/>
      <c r="WDS1657" s="168"/>
      <c r="WDT1657" s="168"/>
      <c r="WDU1657" s="168"/>
      <c r="WDV1657" s="168"/>
      <c r="WDW1657" s="168"/>
      <c r="WDX1657" s="168"/>
      <c r="WDY1657" s="168"/>
      <c r="WDZ1657" s="168"/>
      <c r="WEA1657" s="168"/>
      <c r="WEB1657" s="168"/>
      <c r="WEC1657" s="168"/>
      <c r="WED1657" s="168"/>
      <c r="WEE1657" s="168"/>
      <c r="WEF1657" s="168"/>
      <c r="WEG1657" s="168"/>
      <c r="WEH1657" s="168"/>
      <c r="WEI1657" s="168"/>
      <c r="WEJ1657" s="168"/>
      <c r="WEK1657" s="168"/>
      <c r="WEL1657" s="168"/>
      <c r="WEM1657" s="168"/>
      <c r="WEN1657" s="168"/>
      <c r="WEO1657" s="168"/>
      <c r="WEP1657" s="168"/>
      <c r="WEQ1657" s="168"/>
      <c r="WER1657" s="168"/>
      <c r="WES1657" s="168"/>
      <c r="WET1657" s="168"/>
      <c r="WEU1657" s="168"/>
      <c r="WEV1657" s="168"/>
      <c r="WEW1657" s="168"/>
      <c r="WEX1657" s="168"/>
      <c r="WEY1657" s="168"/>
      <c r="WEZ1657" s="168"/>
      <c r="WFA1657" s="168"/>
      <c r="WFB1657" s="168"/>
      <c r="WFC1657" s="168"/>
      <c r="WFD1657" s="168"/>
      <c r="WFE1657" s="168"/>
      <c r="WFF1657" s="168"/>
      <c r="WFG1657" s="168"/>
      <c r="WFH1657" s="168"/>
      <c r="WFI1657" s="168"/>
      <c r="WFJ1657" s="168"/>
      <c r="WFK1657" s="168"/>
      <c r="WFL1657" s="168"/>
      <c r="WFM1657" s="168"/>
      <c r="WFN1657" s="168"/>
      <c r="WFO1657" s="168"/>
      <c r="WFP1657" s="168"/>
      <c r="WFQ1657" s="168"/>
      <c r="WFR1657" s="168"/>
      <c r="WFS1657" s="168"/>
      <c r="WFT1657" s="168"/>
      <c r="WFU1657" s="168"/>
      <c r="WFV1657" s="168"/>
      <c r="WFW1657" s="168"/>
      <c r="WFX1657" s="168"/>
      <c r="WFY1657" s="168"/>
      <c r="WFZ1657" s="168"/>
      <c r="WGA1657" s="168"/>
      <c r="WGB1657" s="168"/>
      <c r="WGC1657" s="168"/>
      <c r="WGD1657" s="168"/>
      <c r="WGE1657" s="168"/>
      <c r="WGF1657" s="168"/>
      <c r="WGG1657" s="168"/>
      <c r="WGH1657" s="168"/>
      <c r="WGI1657" s="168"/>
      <c r="WGJ1657" s="168"/>
      <c r="WGK1657" s="168"/>
      <c r="WGL1657" s="168"/>
      <c r="WGM1657" s="168"/>
      <c r="WGN1657" s="168"/>
      <c r="WGO1657" s="168"/>
      <c r="WGP1657" s="168"/>
      <c r="WGQ1657" s="168"/>
      <c r="WGR1657" s="168"/>
      <c r="WGS1657" s="168"/>
      <c r="WGT1657" s="168"/>
      <c r="WGU1657" s="168"/>
      <c r="WGV1657" s="168"/>
      <c r="WGW1657" s="168"/>
      <c r="WGX1657" s="168"/>
      <c r="WGY1657" s="168"/>
      <c r="WGZ1657" s="168"/>
      <c r="WHA1657" s="168"/>
      <c r="WHB1657" s="168"/>
      <c r="WHC1657" s="168"/>
      <c r="WHD1657" s="168"/>
      <c r="WHE1657" s="168"/>
      <c r="WHF1657" s="168"/>
      <c r="WHG1657" s="168"/>
      <c r="WHH1657" s="168"/>
      <c r="WHI1657" s="168"/>
      <c r="WHJ1657" s="168"/>
      <c r="WHK1657" s="168"/>
      <c r="WHL1657" s="168"/>
      <c r="WHM1657" s="168"/>
      <c r="WHN1657" s="168"/>
      <c r="WHO1657" s="168"/>
      <c r="WHP1657" s="168"/>
      <c r="WHQ1657" s="168"/>
      <c r="WHR1657" s="168"/>
      <c r="WHS1657" s="168"/>
      <c r="WHT1657" s="168"/>
      <c r="WHU1657" s="168"/>
      <c r="WHV1657" s="168"/>
      <c r="WHW1657" s="168"/>
      <c r="WHX1657" s="168"/>
      <c r="WHY1657" s="168"/>
      <c r="WHZ1657" s="168"/>
      <c r="WIA1657" s="168"/>
      <c r="WIB1657" s="168"/>
      <c r="WIC1657" s="168"/>
      <c r="WID1657" s="168"/>
      <c r="WIE1657" s="168"/>
      <c r="WIF1657" s="168"/>
      <c r="WIG1657" s="168"/>
      <c r="WIH1657" s="168"/>
      <c r="WII1657" s="168"/>
      <c r="WIJ1657" s="168"/>
      <c r="WIK1657" s="168"/>
      <c r="WIL1657" s="168"/>
      <c r="WIM1657" s="168"/>
      <c r="WIN1657" s="168"/>
      <c r="WIO1657" s="168"/>
      <c r="WIP1657" s="168"/>
      <c r="WIQ1657" s="168"/>
      <c r="WIR1657" s="168"/>
      <c r="WIS1657" s="168"/>
      <c r="WIT1657" s="168"/>
      <c r="WIU1657" s="168"/>
      <c r="WIV1657" s="168"/>
      <c r="WIW1657" s="168"/>
      <c r="WIX1657" s="168"/>
      <c r="WIY1657" s="168"/>
      <c r="WIZ1657" s="168"/>
      <c r="WJA1657" s="168"/>
      <c r="WJB1657" s="168"/>
      <c r="WJC1657" s="168"/>
      <c r="WJD1657" s="168"/>
      <c r="WJE1657" s="168"/>
      <c r="WJF1657" s="168"/>
      <c r="WJG1657" s="168"/>
      <c r="WJH1657" s="168"/>
      <c r="WJI1657" s="168"/>
      <c r="WJJ1657" s="168"/>
      <c r="WJK1657" s="168"/>
      <c r="WJL1657" s="168"/>
      <c r="WJM1657" s="168"/>
      <c r="WJN1657" s="168"/>
      <c r="WJO1657" s="168"/>
      <c r="WJP1657" s="168"/>
      <c r="WJQ1657" s="168"/>
      <c r="WJR1657" s="168"/>
      <c r="WJS1657" s="168"/>
      <c r="WJT1657" s="168"/>
      <c r="WJU1657" s="168"/>
      <c r="WJV1657" s="168"/>
      <c r="WJW1657" s="168"/>
      <c r="WJX1657" s="168"/>
      <c r="WJY1657" s="168"/>
      <c r="WJZ1657" s="168"/>
      <c r="WKA1657" s="168"/>
      <c r="WKB1657" s="168"/>
      <c r="WKC1657" s="168"/>
      <c r="WKD1657" s="168"/>
      <c r="WKE1657" s="168"/>
      <c r="WKF1657" s="168"/>
      <c r="WKG1657" s="168"/>
      <c r="WKH1657" s="168"/>
      <c r="WKI1657" s="168"/>
      <c r="WKJ1657" s="168"/>
      <c r="WKK1657" s="168"/>
      <c r="WKL1657" s="168"/>
      <c r="WKM1657" s="168"/>
      <c r="WKN1657" s="168"/>
      <c r="WKO1657" s="168"/>
      <c r="WKP1657" s="168"/>
      <c r="WKQ1657" s="168"/>
      <c r="WKR1657" s="168"/>
      <c r="WKS1657" s="168"/>
      <c r="WKT1657" s="168"/>
      <c r="WKU1657" s="168"/>
      <c r="WKV1657" s="168"/>
      <c r="WKW1657" s="168"/>
      <c r="WKX1657" s="168"/>
      <c r="WKY1657" s="168"/>
      <c r="WKZ1657" s="168"/>
      <c r="WLA1657" s="168"/>
      <c r="WLB1657" s="168"/>
      <c r="WLC1657" s="168"/>
      <c r="WLD1657" s="168"/>
      <c r="WLE1657" s="168"/>
      <c r="WLF1657" s="168"/>
      <c r="WLG1657" s="168"/>
      <c r="WLH1657" s="168"/>
      <c r="WLI1657" s="168"/>
      <c r="WLJ1657" s="168"/>
      <c r="WLK1657" s="168"/>
      <c r="WLL1657" s="168"/>
      <c r="WLM1657" s="168"/>
      <c r="WLN1657" s="168"/>
      <c r="WLO1657" s="168"/>
      <c r="WLP1657" s="168"/>
      <c r="WLQ1657" s="168"/>
      <c r="WLR1657" s="168"/>
      <c r="WLS1657" s="168"/>
      <c r="WLT1657" s="168"/>
      <c r="WLU1657" s="168"/>
      <c r="WLV1657" s="168"/>
      <c r="WLW1657" s="168"/>
      <c r="WLX1657" s="168"/>
      <c r="WLY1657" s="168"/>
      <c r="WLZ1657" s="168"/>
      <c r="WMA1657" s="168"/>
      <c r="WMB1657" s="168"/>
      <c r="WMC1657" s="168"/>
      <c r="WMD1657" s="168"/>
      <c r="WME1657" s="168"/>
      <c r="WMF1657" s="168"/>
      <c r="WMG1657" s="168"/>
      <c r="WMH1657" s="168"/>
      <c r="WMI1657" s="168"/>
      <c r="WMJ1657" s="168"/>
      <c r="WMK1657" s="168"/>
      <c r="WML1657" s="168"/>
      <c r="WMM1657" s="168"/>
      <c r="WMN1657" s="168"/>
      <c r="WMO1657" s="168"/>
      <c r="WMP1657" s="168"/>
      <c r="WMQ1657" s="168"/>
      <c r="WMR1657" s="168"/>
      <c r="WMS1657" s="168"/>
      <c r="WMT1657" s="168"/>
      <c r="WMU1657" s="168"/>
      <c r="WMV1657" s="168"/>
      <c r="WMW1657" s="168"/>
      <c r="WMX1657" s="168"/>
      <c r="WMY1657" s="168"/>
      <c r="WMZ1657" s="168"/>
      <c r="WNA1657" s="168"/>
      <c r="WNB1657" s="168"/>
      <c r="WNC1657" s="168"/>
      <c r="WND1657" s="168"/>
      <c r="WNE1657" s="168"/>
      <c r="WNF1657" s="168"/>
      <c r="WNG1657" s="168"/>
      <c r="WNH1657" s="168"/>
      <c r="WNI1657" s="168"/>
      <c r="WNJ1657" s="168"/>
      <c r="WNK1657" s="168"/>
      <c r="WNL1657" s="168"/>
      <c r="WNM1657" s="168"/>
      <c r="WNN1657" s="168"/>
      <c r="WNO1657" s="168"/>
      <c r="WNP1657" s="168"/>
      <c r="WNQ1657" s="168"/>
      <c r="WNR1657" s="168"/>
      <c r="WNS1657" s="168"/>
      <c r="WNT1657" s="168"/>
      <c r="WNU1657" s="168"/>
      <c r="WNV1657" s="168"/>
      <c r="WNW1657" s="168"/>
      <c r="WNX1657" s="168"/>
      <c r="WNY1657" s="168"/>
      <c r="WNZ1657" s="168"/>
      <c r="WOA1657" s="168"/>
      <c r="WOB1657" s="168"/>
      <c r="WOC1657" s="168"/>
      <c r="WOD1657" s="168"/>
      <c r="WOE1657" s="168"/>
      <c r="WOF1657" s="168"/>
      <c r="WOG1657" s="168"/>
      <c r="WOH1657" s="168"/>
      <c r="WOI1657" s="168"/>
      <c r="WOJ1657" s="168"/>
      <c r="WOK1657" s="168"/>
      <c r="WOL1657" s="168"/>
      <c r="WOM1657" s="168"/>
      <c r="WON1657" s="168"/>
      <c r="WOO1657" s="168"/>
      <c r="WOP1657" s="168"/>
      <c r="WOQ1657" s="168"/>
      <c r="WOR1657" s="168"/>
      <c r="WOS1657" s="168"/>
      <c r="WOT1657" s="168"/>
      <c r="WOU1657" s="168"/>
      <c r="WOV1657" s="168"/>
      <c r="WOW1657" s="168"/>
      <c r="WOX1657" s="168"/>
      <c r="WOY1657" s="168"/>
      <c r="WOZ1657" s="168"/>
      <c r="WPA1657" s="168"/>
      <c r="WPB1657" s="168"/>
      <c r="WPC1657" s="168"/>
      <c r="WPD1657" s="168"/>
      <c r="WPE1657" s="168"/>
      <c r="WPF1657" s="168"/>
      <c r="WPG1657" s="168"/>
      <c r="WPH1657" s="168"/>
      <c r="WPI1657" s="168"/>
      <c r="WPJ1657" s="168"/>
      <c r="WPK1657" s="168"/>
      <c r="WPL1657" s="168"/>
      <c r="WPM1657" s="168"/>
      <c r="WPN1657" s="168"/>
      <c r="WPO1657" s="168"/>
      <c r="WPP1657" s="168"/>
      <c r="WPQ1657" s="168"/>
      <c r="WPR1657" s="168"/>
      <c r="WPS1657" s="168"/>
      <c r="WPT1657" s="168"/>
      <c r="WPU1657" s="168"/>
      <c r="WPV1657" s="168"/>
      <c r="WPW1657" s="168"/>
      <c r="WPX1657" s="168"/>
      <c r="WPY1657" s="168"/>
      <c r="WPZ1657" s="168"/>
      <c r="WQA1657" s="168"/>
      <c r="WQB1657" s="168"/>
      <c r="WQC1657" s="168"/>
      <c r="WQD1657" s="168"/>
      <c r="WQE1657" s="168"/>
      <c r="WQF1657" s="168"/>
      <c r="WQG1657" s="168"/>
      <c r="WQH1657" s="168"/>
      <c r="WQI1657" s="168"/>
      <c r="WQJ1657" s="168"/>
      <c r="WQK1657" s="168"/>
      <c r="WQL1657" s="168"/>
      <c r="WQM1657" s="168"/>
      <c r="WQN1657" s="168"/>
      <c r="WQO1657" s="168"/>
      <c r="WQP1657" s="168"/>
      <c r="WQQ1657" s="168"/>
      <c r="WQR1657" s="168"/>
      <c r="WQS1657" s="168"/>
      <c r="WQT1657" s="168"/>
      <c r="WQU1657" s="168"/>
      <c r="WQV1657" s="168"/>
      <c r="WQW1657" s="168"/>
      <c r="WQX1657" s="168"/>
      <c r="WQY1657" s="168"/>
      <c r="WQZ1657" s="168"/>
      <c r="WRA1657" s="168"/>
      <c r="WRB1657" s="168"/>
      <c r="WRC1657" s="168"/>
      <c r="WRD1657" s="168"/>
      <c r="WRE1657" s="168"/>
      <c r="WRF1657" s="168"/>
      <c r="WRG1657" s="168"/>
      <c r="WRH1657" s="168"/>
      <c r="WRI1657" s="168"/>
      <c r="WRJ1657" s="168"/>
      <c r="WRK1657" s="168"/>
      <c r="WRL1657" s="168"/>
      <c r="WRM1657" s="168"/>
      <c r="WRN1657" s="168"/>
      <c r="WRO1657" s="168"/>
      <c r="WRP1657" s="168"/>
      <c r="WRQ1657" s="168"/>
      <c r="WRR1657" s="168"/>
      <c r="WRS1657" s="168"/>
      <c r="WRT1657" s="168"/>
      <c r="WRU1657" s="168"/>
      <c r="WRV1657" s="168"/>
      <c r="WRW1657" s="168"/>
      <c r="WRX1657" s="168"/>
      <c r="WRY1657" s="168"/>
      <c r="WRZ1657" s="168"/>
      <c r="WSA1657" s="168"/>
      <c r="WSB1657" s="168"/>
      <c r="WSC1657" s="168"/>
      <c r="WSD1657" s="168"/>
      <c r="WSE1657" s="168"/>
      <c r="WSF1657" s="168"/>
      <c r="WSG1657" s="168"/>
      <c r="WSH1657" s="168"/>
      <c r="WSI1657" s="168"/>
      <c r="WSJ1657" s="168"/>
      <c r="WSK1657" s="168"/>
      <c r="WSL1657" s="168"/>
      <c r="WSM1657" s="168"/>
      <c r="WSN1657" s="168"/>
      <c r="WSO1657" s="168"/>
      <c r="WSP1657" s="168"/>
      <c r="WSQ1657" s="168"/>
      <c r="WSR1657" s="168"/>
      <c r="WSS1657" s="168"/>
      <c r="WST1657" s="168"/>
      <c r="WSU1657" s="168"/>
      <c r="WSV1657" s="168"/>
      <c r="WSW1657" s="168"/>
      <c r="WSX1657" s="168"/>
      <c r="WSY1657" s="168"/>
      <c r="WSZ1657" s="168"/>
      <c r="WTA1657" s="168"/>
      <c r="WTB1657" s="168"/>
      <c r="WTC1657" s="168"/>
      <c r="WTD1657" s="168"/>
      <c r="WTE1657" s="168"/>
      <c r="WTF1657" s="168"/>
      <c r="WTG1657" s="168"/>
      <c r="WTH1657" s="168"/>
      <c r="WTI1657" s="168"/>
      <c r="WTJ1657" s="168"/>
      <c r="WTK1657" s="168"/>
      <c r="WTL1657" s="168"/>
      <c r="WTM1657" s="168"/>
      <c r="WTN1657" s="168"/>
      <c r="WTO1657" s="168"/>
      <c r="WTP1657" s="168"/>
      <c r="WTQ1657" s="168"/>
      <c r="WTR1657" s="168"/>
      <c r="WTS1657" s="168"/>
      <c r="WTT1657" s="168"/>
      <c r="WTU1657" s="168"/>
      <c r="WTV1657" s="168"/>
      <c r="WTW1657" s="168"/>
      <c r="WTX1657" s="168"/>
      <c r="WTY1657" s="168"/>
      <c r="WTZ1657" s="168"/>
      <c r="WUA1657" s="168"/>
      <c r="WUB1657" s="168"/>
      <c r="WUC1657" s="168"/>
      <c r="WUD1657" s="168"/>
      <c r="WUE1657" s="168"/>
      <c r="WUF1657" s="168"/>
      <c r="WUG1657" s="168"/>
      <c r="WUH1657" s="168"/>
      <c r="WUI1657" s="168"/>
      <c r="WUJ1657" s="168"/>
      <c r="WUK1657" s="168"/>
      <c r="WUL1657" s="168"/>
      <c r="WUM1657" s="168"/>
      <c r="WUN1657" s="168"/>
      <c r="WUO1657" s="168"/>
      <c r="WUP1657" s="168"/>
      <c r="WUQ1657" s="168"/>
      <c r="WUR1657" s="168"/>
      <c r="WUS1657" s="168"/>
      <c r="WUT1657" s="168"/>
      <c r="WUU1657" s="168"/>
      <c r="WUV1657" s="168"/>
      <c r="WUW1657" s="168"/>
      <c r="WUX1657" s="168"/>
      <c r="WUY1657" s="168"/>
      <c r="WUZ1657" s="168"/>
      <c r="WVA1657" s="168"/>
      <c r="WVB1657" s="168"/>
      <c r="WVC1657" s="168"/>
      <c r="WVD1657" s="168"/>
      <c r="WVE1657" s="168"/>
      <c r="WVF1657" s="168"/>
      <c r="WVG1657" s="168"/>
      <c r="WVH1657" s="168"/>
      <c r="WVI1657" s="168"/>
      <c r="WVJ1657" s="168"/>
      <c r="WVK1657" s="168"/>
      <c r="WVL1657" s="168"/>
      <c r="WVM1657" s="168"/>
      <c r="WVN1657" s="168"/>
      <c r="WVO1657" s="168"/>
      <c r="WVP1657" s="168"/>
      <c r="WVQ1657" s="168"/>
      <c r="WVR1657" s="168"/>
      <c r="WVS1657" s="168"/>
      <c r="WVT1657" s="168"/>
      <c r="WVU1657" s="168"/>
      <c r="WVV1657" s="168"/>
      <c r="WVW1657" s="168"/>
      <c r="WVX1657" s="168"/>
      <c r="WVY1657" s="168"/>
      <c r="WVZ1657" s="168"/>
      <c r="WWA1657" s="168"/>
      <c r="WWB1657" s="168"/>
      <c r="WWC1657" s="168"/>
      <c r="WWD1657" s="168"/>
      <c r="WWE1657" s="168"/>
      <c r="WWF1657" s="168"/>
      <c r="WWG1657" s="168"/>
      <c r="WWH1657" s="168"/>
      <c r="WWI1657" s="168"/>
      <c r="WWJ1657" s="168"/>
      <c r="WWK1657" s="168"/>
      <c r="WWL1657" s="168"/>
      <c r="WWM1657" s="168"/>
      <c r="WWN1657" s="168"/>
      <c r="WWO1657" s="168"/>
      <c r="WWP1657" s="168"/>
      <c r="WWQ1657" s="168"/>
      <c r="WWR1657" s="168"/>
      <c r="WWS1657" s="168"/>
      <c r="WWT1657" s="168"/>
      <c r="WWU1657" s="168"/>
      <c r="WWV1657" s="168"/>
      <c r="WWW1657" s="168"/>
      <c r="WWX1657" s="168"/>
      <c r="WWY1657" s="168"/>
      <c r="WWZ1657" s="168"/>
      <c r="WXA1657" s="168"/>
      <c r="WXB1657" s="168"/>
      <c r="WXC1657" s="168"/>
      <c r="WXD1657" s="168"/>
      <c r="WXE1657" s="168"/>
      <c r="WXF1657" s="168"/>
      <c r="WXG1657" s="168"/>
      <c r="WXH1657" s="168"/>
      <c r="WXI1657" s="168"/>
      <c r="WXJ1657" s="168"/>
      <c r="WXK1657" s="168"/>
      <c r="WXL1657" s="168"/>
      <c r="WXM1657" s="168"/>
      <c r="WXN1657" s="168"/>
      <c r="WXO1657" s="168"/>
      <c r="WXP1657" s="168"/>
      <c r="WXQ1657" s="168"/>
      <c r="WXR1657" s="168"/>
      <c r="WXS1657" s="168"/>
      <c r="WXT1657" s="168"/>
      <c r="WXU1657" s="168"/>
      <c r="WXV1657" s="168"/>
      <c r="WXW1657" s="168"/>
      <c r="WXX1657" s="168"/>
      <c r="WXY1657" s="168"/>
      <c r="WXZ1657" s="168"/>
      <c r="WYA1657" s="168"/>
      <c r="WYB1657" s="168"/>
      <c r="WYC1657" s="168"/>
      <c r="WYD1657" s="168"/>
      <c r="WYE1657" s="168"/>
      <c r="WYF1657" s="168"/>
      <c r="WYG1657" s="168"/>
      <c r="WYH1657" s="168"/>
      <c r="WYI1657" s="168"/>
      <c r="WYJ1657" s="168"/>
      <c r="WYK1657" s="168"/>
      <c r="WYL1657" s="168"/>
      <c r="WYM1657" s="168"/>
      <c r="WYN1657" s="168"/>
      <c r="WYO1657" s="168"/>
      <c r="WYP1657" s="168"/>
      <c r="WYQ1657" s="168"/>
      <c r="WYR1657" s="168"/>
      <c r="WYS1657" s="168"/>
      <c r="WYT1657" s="168"/>
      <c r="WYU1657" s="168"/>
      <c r="WYV1657" s="168"/>
      <c r="WYW1657" s="168"/>
      <c r="WYX1657" s="168"/>
      <c r="WYY1657" s="168"/>
      <c r="WYZ1657" s="168"/>
      <c r="WZA1657" s="168"/>
      <c r="WZB1657" s="168"/>
      <c r="WZC1657" s="168"/>
      <c r="WZD1657" s="168"/>
      <c r="WZE1657" s="168"/>
      <c r="WZF1657" s="168"/>
      <c r="WZG1657" s="168"/>
      <c r="WZH1657" s="168"/>
      <c r="WZI1657" s="168"/>
      <c r="WZJ1657" s="168"/>
      <c r="WZK1657" s="168"/>
      <c r="WZL1657" s="168"/>
      <c r="WZM1657" s="168"/>
      <c r="WZN1657" s="168"/>
      <c r="WZO1657" s="168"/>
      <c r="WZP1657" s="168"/>
      <c r="WZQ1657" s="168"/>
      <c r="WZR1657" s="168"/>
      <c r="WZS1657" s="168"/>
      <c r="WZT1657" s="168"/>
      <c r="WZU1657" s="168"/>
      <c r="WZV1657" s="168"/>
      <c r="WZW1657" s="168"/>
      <c r="WZX1657" s="168"/>
      <c r="WZY1657" s="168"/>
      <c r="WZZ1657" s="168"/>
      <c r="XAA1657" s="168"/>
      <c r="XAB1657" s="168"/>
      <c r="XAC1657" s="168"/>
      <c r="XAD1657" s="168"/>
      <c r="XAE1657" s="168"/>
      <c r="XAF1657" s="168"/>
      <c r="XAG1657" s="168"/>
      <c r="XAH1657" s="168"/>
      <c r="XAI1657" s="168"/>
      <c r="XAJ1657" s="168"/>
      <c r="XAK1657" s="168"/>
      <c r="XAL1657" s="168"/>
      <c r="XAM1657" s="168"/>
      <c r="XAN1657" s="168"/>
      <c r="XAO1657" s="168"/>
      <c r="XAP1657" s="168"/>
      <c r="XAQ1657" s="168"/>
      <c r="XAR1657" s="168"/>
      <c r="XAS1657" s="168"/>
      <c r="XAT1657" s="168"/>
      <c r="XAU1657" s="168"/>
      <c r="XAV1657" s="168"/>
      <c r="XAW1657" s="168"/>
      <c r="XAX1657" s="168"/>
      <c r="XAY1657" s="168"/>
      <c r="XAZ1657" s="168"/>
      <c r="XBA1657" s="168"/>
      <c r="XBB1657" s="168"/>
      <c r="XBC1657" s="168"/>
      <c r="XBD1657" s="168"/>
      <c r="XBE1657" s="168"/>
      <c r="XBF1657" s="168"/>
      <c r="XBG1657" s="168"/>
      <c r="XBH1657" s="168"/>
      <c r="XBI1657" s="168"/>
      <c r="XBJ1657" s="168"/>
      <c r="XBK1657" s="168"/>
      <c r="XBL1657" s="168"/>
      <c r="XBM1657" s="168"/>
      <c r="XBN1657" s="168"/>
      <c r="XBO1657" s="168"/>
      <c r="XBP1657" s="168"/>
      <c r="XBQ1657" s="168"/>
      <c r="XBR1657" s="168"/>
      <c r="XBS1657" s="168"/>
      <c r="XBT1657" s="168"/>
      <c r="XBU1657" s="168"/>
      <c r="XBV1657" s="168"/>
      <c r="XBW1657" s="168"/>
      <c r="XBX1657" s="168"/>
      <c r="XBY1657" s="168"/>
      <c r="XBZ1657" s="168"/>
      <c r="XCA1657" s="168"/>
      <c r="XCB1657" s="168"/>
      <c r="XCC1657" s="168"/>
      <c r="XCD1657" s="168"/>
      <c r="XCE1657" s="168"/>
      <c r="XCF1657" s="168"/>
      <c r="XCG1657" s="168"/>
      <c r="XCH1657" s="168"/>
      <c r="XCI1657" s="168"/>
      <c r="XCJ1657" s="168"/>
      <c r="XCK1657" s="168"/>
      <c r="XCL1657" s="168"/>
      <c r="XCM1657" s="168"/>
      <c r="XCN1657" s="168"/>
      <c r="XCO1657" s="168"/>
      <c r="XCP1657" s="168"/>
      <c r="XCQ1657" s="168"/>
      <c r="XCR1657" s="168"/>
      <c r="XCS1657" s="168"/>
      <c r="XCT1657" s="168"/>
      <c r="XCU1657" s="168"/>
      <c r="XCV1657" s="168"/>
      <c r="XCW1657" s="168"/>
      <c r="XCX1657" s="168"/>
      <c r="XCY1657" s="168"/>
      <c r="XCZ1657" s="168"/>
      <c r="XDA1657" s="168"/>
      <c r="XDB1657" s="168"/>
      <c r="XDC1657" s="168"/>
      <c r="XDD1657" s="168"/>
      <c r="XDE1657" s="168"/>
      <c r="XDF1657" s="168"/>
      <c r="XDG1657" s="168"/>
      <c r="XDH1657" s="168"/>
      <c r="XDI1657" s="168"/>
      <c r="XDJ1657" s="168"/>
      <c r="XDK1657" s="168"/>
      <c r="XDL1657" s="168"/>
      <c r="XDM1657" s="168"/>
      <c r="XDN1657" s="168"/>
      <c r="XDO1657" s="168"/>
      <c r="XDP1657" s="168"/>
      <c r="XDQ1657" s="168"/>
      <c r="XDR1657" s="168"/>
      <c r="XDS1657" s="168"/>
      <c r="XDT1657" s="168"/>
      <c r="XDU1657" s="168"/>
      <c r="XDV1657" s="168"/>
      <c r="XDW1657" s="168"/>
      <c r="XDX1657" s="168"/>
      <c r="XDY1657" s="168"/>
      <c r="XDZ1657" s="168"/>
      <c r="XEA1657" s="168"/>
      <c r="XEB1657" s="168"/>
      <c r="XEC1657" s="168"/>
      <c r="XED1657" s="168"/>
      <c r="XEE1657" s="168"/>
      <c r="XEF1657" s="168"/>
      <c r="XEG1657" s="168"/>
      <c r="XEH1657" s="168"/>
      <c r="XEI1657" s="168"/>
      <c r="XEJ1657" s="168"/>
      <c r="XEK1657" s="168"/>
      <c r="XEL1657" s="168"/>
      <c r="XEM1657" s="168"/>
      <c r="XEN1657" s="168"/>
      <c r="XEO1657" s="168"/>
      <c r="XEP1657" s="168"/>
      <c r="XEQ1657" s="168"/>
      <c r="XER1657" s="168"/>
      <c r="XES1657" s="168"/>
      <c r="XET1657" s="168"/>
      <c r="XEU1657" s="168"/>
      <c r="XEV1657" s="168"/>
      <c r="XEW1657" s="168"/>
      <c r="XEX1657" s="168"/>
      <c r="XEY1657" s="168"/>
      <c r="XEZ1657" s="168"/>
      <c r="XFA1657" s="186"/>
      <c r="XFB1657" s="186"/>
      <c r="XFC1657" s="186"/>
      <c r="XFD1657" s="186"/>
    </row>
    <row r="1658" spans="1:16384" ht="18.75" customHeight="1" x14ac:dyDescent="0.25">
      <c r="A1658" s="107"/>
      <c r="B1658" s="107"/>
      <c r="C1658" s="107"/>
      <c r="D1658" s="107"/>
      <c r="E1658" s="185" t="s">
        <v>1596</v>
      </c>
      <c r="F1658" s="185"/>
      <c r="G1658" s="185"/>
      <c r="H1658" s="185"/>
      <c r="I1658" s="107"/>
      <c r="J1658" s="107"/>
      <c r="K1658" s="107"/>
      <c r="L1658" s="107"/>
      <c r="M1658" s="107"/>
      <c r="N1658" s="107"/>
      <c r="O1658" s="107"/>
      <c r="P1658" s="107"/>
      <c r="Q1658" s="107"/>
      <c r="R1658" s="107"/>
      <c r="S1658" s="107"/>
      <c r="T1658" s="107"/>
      <c r="U1658" s="107"/>
      <c r="V1658" s="107"/>
      <c r="W1658" s="107"/>
      <c r="X1658" s="107"/>
      <c r="Y1658" s="107"/>
      <c r="Z1658" s="107"/>
      <c r="AA1658" s="107"/>
      <c r="AB1658" s="107"/>
      <c r="AC1658" s="107"/>
      <c r="AD1658" s="107"/>
      <c r="AE1658" s="107"/>
      <c r="AF1658" s="107"/>
      <c r="AG1658" s="107"/>
      <c r="AH1658" s="107"/>
      <c r="AI1658" s="107"/>
      <c r="AJ1658" s="107"/>
      <c r="AK1658" s="107"/>
      <c r="AL1658" s="107"/>
      <c r="AM1658" s="107"/>
      <c r="AN1658" s="107"/>
      <c r="AO1658" s="107"/>
      <c r="AP1658" s="107"/>
      <c r="AQ1658" s="107"/>
      <c r="AR1658" s="107"/>
      <c r="AS1658" s="107"/>
      <c r="AT1658" s="107"/>
      <c r="AU1658" s="107"/>
      <c r="AV1658" s="107"/>
      <c r="AW1658" s="107"/>
      <c r="AX1658" s="107"/>
      <c r="AY1658" s="107"/>
      <c r="AZ1658" s="107"/>
      <c r="BA1658" s="107"/>
      <c r="BB1658" s="107"/>
      <c r="BC1658" s="107"/>
      <c r="BD1658" s="107"/>
      <c r="BE1658" s="107"/>
      <c r="BF1658" s="107"/>
      <c r="BG1658" s="107"/>
      <c r="BH1658" s="107"/>
      <c r="BI1658" s="107"/>
      <c r="BJ1658" s="107"/>
      <c r="BK1658" s="107"/>
      <c r="BL1658" s="107"/>
      <c r="BM1658" s="107"/>
      <c r="BN1658" s="107"/>
      <c r="BO1658" s="107"/>
      <c r="BP1658" s="107"/>
      <c r="BQ1658" s="107"/>
      <c r="BR1658" s="107"/>
      <c r="BS1658" s="107"/>
      <c r="BT1658" s="107"/>
      <c r="BU1658" s="107"/>
      <c r="BV1658" s="107"/>
      <c r="BW1658" s="107"/>
      <c r="BX1658" s="107"/>
      <c r="BY1658" s="107"/>
      <c r="BZ1658" s="107"/>
      <c r="CA1658" s="107"/>
      <c r="CB1658" s="107"/>
      <c r="CC1658" s="107"/>
      <c r="CD1658" s="107"/>
      <c r="CE1658" s="107"/>
      <c r="CF1658" s="107"/>
      <c r="CG1658" s="107"/>
      <c r="CH1658" s="107"/>
      <c r="CI1658" s="107"/>
      <c r="CJ1658" s="107"/>
      <c r="CK1658" s="107"/>
      <c r="CL1658" s="107"/>
      <c r="CM1658" s="107"/>
      <c r="CN1658" s="107"/>
      <c r="CO1658" s="107"/>
      <c r="CP1658" s="107"/>
      <c r="CQ1658" s="107"/>
      <c r="CR1658" s="107"/>
      <c r="CS1658" s="107"/>
      <c r="CT1658" s="107"/>
      <c r="CU1658" s="107"/>
      <c r="CV1658" s="107"/>
      <c r="CW1658" s="107"/>
      <c r="CX1658" s="107"/>
      <c r="CY1658" s="107"/>
      <c r="CZ1658" s="107"/>
      <c r="DA1658" s="107"/>
      <c r="DB1658" s="107"/>
      <c r="DC1658" s="107"/>
      <c r="DD1658" s="107"/>
      <c r="DE1658" s="107"/>
      <c r="DF1658" s="107"/>
      <c r="DG1658" s="107"/>
      <c r="DH1658" s="107"/>
      <c r="DI1658" s="107"/>
      <c r="DJ1658" s="107"/>
      <c r="DK1658" s="107"/>
      <c r="DL1658" s="107"/>
      <c r="DM1658" s="107"/>
      <c r="DN1658" s="107"/>
      <c r="DO1658" s="107"/>
      <c r="DP1658" s="107"/>
      <c r="DQ1658" s="107"/>
      <c r="DR1658" s="107"/>
      <c r="DS1658" s="107"/>
      <c r="DT1658" s="107"/>
      <c r="DU1658" s="107"/>
      <c r="DV1658" s="107"/>
      <c r="DW1658" s="107"/>
      <c r="DX1658" s="107"/>
      <c r="DY1658" s="107"/>
      <c r="DZ1658" s="107"/>
      <c r="EA1658" s="107"/>
      <c r="EB1658" s="107"/>
      <c r="EC1658" s="107"/>
      <c r="ED1658" s="107"/>
      <c r="EE1658" s="107"/>
      <c r="EF1658" s="107"/>
      <c r="EG1658" s="107"/>
      <c r="EH1658" s="107"/>
      <c r="EI1658" s="107"/>
      <c r="EJ1658" s="107"/>
      <c r="EK1658" s="107"/>
      <c r="EL1658" s="107"/>
      <c r="EM1658" s="107"/>
      <c r="EN1658" s="107"/>
      <c r="EO1658" s="107"/>
      <c r="EP1658" s="107"/>
      <c r="EQ1658" s="107"/>
      <c r="ER1658" s="107"/>
      <c r="ES1658" s="107"/>
      <c r="ET1658" s="107"/>
      <c r="EU1658" s="107"/>
      <c r="EV1658" s="107"/>
      <c r="EW1658" s="107"/>
      <c r="EX1658" s="107"/>
      <c r="EY1658" s="107"/>
      <c r="EZ1658" s="107"/>
      <c r="FA1658" s="107"/>
      <c r="FB1658" s="107"/>
      <c r="FC1658" s="107"/>
      <c r="FD1658" s="107"/>
      <c r="FE1658" s="107"/>
      <c r="FF1658" s="107"/>
      <c r="FG1658" s="107"/>
      <c r="FH1658" s="107"/>
      <c r="FI1658" s="107"/>
      <c r="FJ1658" s="107"/>
      <c r="FK1658" s="107"/>
      <c r="FL1658" s="107"/>
      <c r="FM1658" s="107"/>
      <c r="FN1658" s="107"/>
      <c r="FO1658" s="107"/>
      <c r="FP1658" s="107"/>
      <c r="FQ1658" s="107"/>
      <c r="FR1658" s="107"/>
      <c r="FS1658" s="107"/>
      <c r="FT1658" s="107"/>
      <c r="FU1658" s="107"/>
      <c r="FV1658" s="107"/>
      <c r="FW1658" s="107"/>
      <c r="FX1658" s="107"/>
      <c r="FY1658" s="107"/>
      <c r="FZ1658" s="107"/>
      <c r="GA1658" s="107"/>
      <c r="GB1658" s="107"/>
      <c r="GC1658" s="107"/>
      <c r="GD1658" s="107"/>
      <c r="GE1658" s="107"/>
      <c r="GF1658" s="107"/>
      <c r="GG1658" s="107"/>
      <c r="GH1658" s="107"/>
      <c r="GI1658" s="107"/>
      <c r="GJ1658" s="107"/>
      <c r="GK1658" s="107"/>
      <c r="GL1658" s="107"/>
      <c r="GM1658" s="107"/>
      <c r="GN1658" s="107"/>
      <c r="GO1658" s="107"/>
      <c r="GP1658" s="107"/>
      <c r="GQ1658" s="107"/>
      <c r="GR1658" s="107"/>
      <c r="GS1658" s="107"/>
      <c r="GT1658" s="107"/>
      <c r="GU1658" s="107"/>
      <c r="GV1658" s="107"/>
      <c r="GW1658" s="107"/>
      <c r="GX1658" s="107"/>
      <c r="GY1658" s="107"/>
      <c r="GZ1658" s="107"/>
      <c r="HA1658" s="107"/>
      <c r="HB1658" s="107"/>
      <c r="HC1658" s="107"/>
      <c r="HD1658" s="107"/>
      <c r="HE1658" s="107"/>
      <c r="HF1658" s="107"/>
      <c r="HG1658" s="107"/>
      <c r="HH1658" s="107"/>
      <c r="HI1658" s="107"/>
      <c r="HJ1658" s="107"/>
      <c r="HK1658" s="107"/>
      <c r="HL1658" s="107"/>
      <c r="HM1658" s="107"/>
      <c r="HN1658" s="107"/>
      <c r="HO1658" s="107"/>
      <c r="HP1658" s="107"/>
      <c r="HQ1658" s="107"/>
      <c r="HR1658" s="107"/>
      <c r="HS1658" s="107"/>
      <c r="HT1658" s="107"/>
      <c r="HU1658" s="107"/>
      <c r="HV1658" s="107"/>
      <c r="HW1658" s="107"/>
      <c r="HX1658" s="107"/>
      <c r="HY1658" s="107"/>
      <c r="HZ1658" s="107"/>
      <c r="IA1658" s="107"/>
      <c r="IB1658" s="107"/>
      <c r="IC1658" s="107"/>
      <c r="ID1658" s="107"/>
      <c r="IE1658" s="107"/>
      <c r="IF1658" s="107"/>
      <c r="IG1658" s="107"/>
      <c r="IH1658" s="107"/>
      <c r="II1658" s="107"/>
      <c r="IJ1658" s="107"/>
      <c r="IK1658" s="107"/>
      <c r="IL1658" s="107"/>
      <c r="IM1658" s="107"/>
      <c r="IN1658" s="107"/>
      <c r="IO1658" s="107"/>
      <c r="IP1658" s="107"/>
      <c r="IQ1658" s="107"/>
      <c r="IR1658" s="107"/>
      <c r="IS1658" s="107"/>
      <c r="IT1658" s="107"/>
      <c r="IU1658" s="107"/>
      <c r="IV1658" s="107"/>
      <c r="IW1658" s="107"/>
      <c r="IX1658" s="107"/>
      <c r="IY1658" s="107"/>
      <c r="IZ1658" s="107"/>
      <c r="JA1658" s="107"/>
      <c r="JB1658" s="107"/>
      <c r="JC1658" s="107"/>
      <c r="JD1658" s="107"/>
      <c r="JE1658" s="107"/>
      <c r="JF1658" s="107"/>
      <c r="JG1658" s="107"/>
      <c r="JH1658" s="107"/>
      <c r="JI1658" s="107"/>
      <c r="JJ1658" s="107"/>
      <c r="JK1658" s="107"/>
      <c r="JL1658" s="107"/>
      <c r="JM1658" s="107"/>
      <c r="JN1658" s="107"/>
      <c r="JO1658" s="107"/>
      <c r="JP1658" s="107"/>
      <c r="JQ1658" s="107"/>
      <c r="JR1658" s="107"/>
      <c r="JS1658" s="107"/>
      <c r="JT1658" s="107"/>
      <c r="JU1658" s="107"/>
      <c r="JV1658" s="107"/>
      <c r="JW1658" s="107"/>
      <c r="JX1658" s="107"/>
      <c r="JY1658" s="107"/>
      <c r="JZ1658" s="107"/>
      <c r="KA1658" s="107"/>
      <c r="KB1658" s="107"/>
      <c r="KC1658" s="107"/>
      <c r="KD1658" s="107"/>
      <c r="KE1658" s="107"/>
      <c r="KF1658" s="107"/>
      <c r="KG1658" s="107"/>
      <c r="KH1658" s="107"/>
      <c r="KI1658" s="107"/>
      <c r="KJ1658" s="107"/>
      <c r="KK1658" s="107"/>
      <c r="KL1658" s="107"/>
      <c r="KM1658" s="107"/>
      <c r="KN1658" s="107"/>
      <c r="KO1658" s="107"/>
      <c r="KP1658" s="107"/>
      <c r="KQ1658" s="107"/>
      <c r="KR1658" s="107"/>
      <c r="KS1658" s="107"/>
      <c r="KT1658" s="107"/>
      <c r="KU1658" s="107"/>
      <c r="KV1658" s="107"/>
      <c r="KW1658" s="107"/>
      <c r="KX1658" s="107"/>
      <c r="KY1658" s="107"/>
      <c r="KZ1658" s="107"/>
      <c r="LA1658" s="107"/>
      <c r="LB1658" s="107"/>
      <c r="LC1658" s="107"/>
      <c r="LD1658" s="107"/>
      <c r="LE1658" s="107"/>
      <c r="LF1658" s="107"/>
      <c r="LG1658" s="107"/>
      <c r="LH1658" s="107"/>
      <c r="LI1658" s="107"/>
      <c r="LJ1658" s="107"/>
      <c r="LK1658" s="107"/>
      <c r="LL1658" s="107"/>
      <c r="LM1658" s="107"/>
      <c r="LN1658" s="107"/>
      <c r="LO1658" s="107"/>
      <c r="LP1658" s="107"/>
      <c r="LQ1658" s="107"/>
      <c r="LR1658" s="107"/>
      <c r="LS1658" s="107"/>
      <c r="LT1658" s="107"/>
      <c r="LU1658" s="107"/>
      <c r="LV1658" s="107"/>
      <c r="LW1658" s="107"/>
      <c r="LX1658" s="107"/>
      <c r="LY1658" s="107"/>
      <c r="LZ1658" s="107"/>
      <c r="MA1658" s="107"/>
      <c r="MB1658" s="107"/>
      <c r="MC1658" s="107"/>
      <c r="MD1658" s="107"/>
      <c r="ME1658" s="107"/>
      <c r="MF1658" s="107"/>
      <c r="MG1658" s="107"/>
      <c r="MH1658" s="107"/>
      <c r="MI1658" s="107"/>
      <c r="MJ1658" s="107"/>
      <c r="MK1658" s="107"/>
      <c r="ML1658" s="107"/>
      <c r="MM1658" s="107"/>
      <c r="MN1658" s="107"/>
      <c r="MO1658" s="107"/>
      <c r="MP1658" s="107"/>
      <c r="MQ1658" s="107"/>
      <c r="MR1658" s="107"/>
      <c r="MS1658" s="107"/>
      <c r="MT1658" s="107"/>
      <c r="MU1658" s="107"/>
      <c r="MV1658" s="107"/>
      <c r="MW1658" s="107"/>
      <c r="MX1658" s="107"/>
      <c r="MY1658" s="107"/>
      <c r="MZ1658" s="107"/>
      <c r="NA1658" s="107"/>
      <c r="NB1658" s="107"/>
      <c r="NC1658" s="107"/>
      <c r="ND1658" s="107"/>
      <c r="NE1658" s="107"/>
      <c r="NF1658" s="107"/>
      <c r="NG1658" s="107"/>
      <c r="NH1658" s="107"/>
      <c r="NI1658" s="107"/>
      <c r="NJ1658" s="107"/>
      <c r="NK1658" s="107"/>
      <c r="NL1658" s="107"/>
      <c r="NM1658" s="107"/>
      <c r="NN1658" s="107"/>
      <c r="NO1658" s="107"/>
      <c r="NP1658" s="107"/>
      <c r="NQ1658" s="107"/>
      <c r="NR1658" s="107"/>
      <c r="NS1658" s="107"/>
      <c r="NT1658" s="107"/>
      <c r="NU1658" s="107"/>
      <c r="NV1658" s="107"/>
      <c r="NW1658" s="107"/>
      <c r="NX1658" s="107"/>
      <c r="NY1658" s="107"/>
      <c r="NZ1658" s="107"/>
      <c r="OA1658" s="107"/>
      <c r="OB1658" s="107"/>
      <c r="OC1658" s="107"/>
      <c r="OD1658" s="107"/>
      <c r="OE1658" s="107"/>
      <c r="OF1658" s="107"/>
      <c r="OG1658" s="107"/>
      <c r="OH1658" s="107"/>
      <c r="OI1658" s="107"/>
      <c r="OJ1658" s="107"/>
      <c r="OK1658" s="107"/>
      <c r="OL1658" s="107"/>
      <c r="OM1658" s="107"/>
      <c r="ON1658" s="107"/>
      <c r="OO1658" s="107"/>
      <c r="OP1658" s="107"/>
      <c r="OQ1658" s="107"/>
      <c r="OR1658" s="107"/>
      <c r="OS1658" s="107"/>
      <c r="OT1658" s="107"/>
      <c r="OU1658" s="107"/>
      <c r="OV1658" s="107"/>
      <c r="OW1658" s="107"/>
      <c r="OX1658" s="107"/>
      <c r="OY1658" s="107"/>
      <c r="OZ1658" s="107"/>
      <c r="PA1658" s="107"/>
      <c r="PB1658" s="107"/>
      <c r="PC1658" s="107"/>
      <c r="PD1658" s="107"/>
      <c r="PE1658" s="107"/>
      <c r="PF1658" s="107"/>
      <c r="PG1658" s="107"/>
      <c r="PH1658" s="107"/>
      <c r="PI1658" s="107"/>
      <c r="PJ1658" s="107"/>
      <c r="PK1658" s="107"/>
      <c r="PL1658" s="107"/>
      <c r="PM1658" s="107"/>
      <c r="PN1658" s="107"/>
      <c r="PO1658" s="107"/>
      <c r="PP1658" s="107"/>
      <c r="PQ1658" s="107"/>
      <c r="PR1658" s="107"/>
      <c r="PS1658" s="107"/>
      <c r="PT1658" s="107"/>
      <c r="PU1658" s="107"/>
      <c r="PV1658" s="107"/>
      <c r="PW1658" s="107"/>
      <c r="PX1658" s="107"/>
      <c r="PY1658" s="107"/>
      <c r="PZ1658" s="107"/>
      <c r="QA1658" s="107"/>
      <c r="QB1658" s="107"/>
      <c r="QC1658" s="107"/>
      <c r="QD1658" s="107"/>
      <c r="QE1658" s="107"/>
      <c r="QF1658" s="107"/>
      <c r="QG1658" s="107"/>
      <c r="QH1658" s="107"/>
      <c r="QI1658" s="107"/>
      <c r="QJ1658" s="107"/>
      <c r="QK1658" s="107"/>
      <c r="QL1658" s="107"/>
      <c r="QM1658" s="107"/>
      <c r="QN1658" s="107"/>
      <c r="QO1658" s="107"/>
      <c r="QP1658" s="107"/>
      <c r="QQ1658" s="107"/>
      <c r="QR1658" s="107"/>
      <c r="QS1658" s="107"/>
      <c r="QT1658" s="107"/>
      <c r="QU1658" s="107"/>
      <c r="QV1658" s="107"/>
      <c r="QW1658" s="107"/>
      <c r="QX1658" s="107"/>
      <c r="QY1658" s="107"/>
      <c r="QZ1658" s="107"/>
      <c r="RA1658" s="107"/>
      <c r="RB1658" s="107"/>
      <c r="RC1658" s="107"/>
      <c r="RD1658" s="107"/>
      <c r="RE1658" s="107"/>
      <c r="RF1658" s="107"/>
      <c r="RG1658" s="107"/>
      <c r="RH1658" s="107"/>
      <c r="RI1658" s="107"/>
      <c r="RJ1658" s="107"/>
      <c r="RK1658" s="107"/>
      <c r="RL1658" s="107"/>
      <c r="RM1658" s="107"/>
      <c r="RN1658" s="107"/>
      <c r="RO1658" s="107"/>
      <c r="RP1658" s="107"/>
      <c r="RQ1658" s="107"/>
      <c r="RR1658" s="107"/>
      <c r="RS1658" s="107"/>
      <c r="RT1658" s="107"/>
      <c r="RU1658" s="107"/>
      <c r="RV1658" s="107"/>
      <c r="RW1658" s="107"/>
      <c r="RX1658" s="107"/>
      <c r="RY1658" s="107"/>
      <c r="RZ1658" s="107"/>
      <c r="SA1658" s="107"/>
      <c r="SB1658" s="107"/>
      <c r="SC1658" s="107"/>
      <c r="SD1658" s="107"/>
      <c r="SE1658" s="107"/>
      <c r="SF1658" s="107"/>
      <c r="SG1658" s="107"/>
      <c r="SH1658" s="107"/>
      <c r="SI1658" s="107"/>
      <c r="SJ1658" s="107"/>
      <c r="SK1658" s="107"/>
      <c r="SL1658" s="107"/>
      <c r="SM1658" s="107"/>
      <c r="SN1658" s="107"/>
      <c r="SO1658" s="107"/>
      <c r="SP1658" s="107"/>
      <c r="SQ1658" s="107"/>
      <c r="SR1658" s="107"/>
      <c r="SS1658" s="107"/>
      <c r="ST1658" s="107"/>
      <c r="SU1658" s="107"/>
      <c r="SV1658" s="107"/>
      <c r="SW1658" s="107"/>
      <c r="SX1658" s="107"/>
      <c r="SY1658" s="107"/>
      <c r="SZ1658" s="107"/>
      <c r="TA1658" s="107"/>
      <c r="TB1658" s="107"/>
      <c r="TC1658" s="107"/>
      <c r="TD1658" s="107"/>
      <c r="TE1658" s="107"/>
      <c r="TF1658" s="107"/>
      <c r="TG1658" s="107"/>
      <c r="TH1658" s="107"/>
      <c r="TI1658" s="107"/>
      <c r="TJ1658" s="107"/>
      <c r="TK1658" s="107"/>
      <c r="TL1658" s="107"/>
      <c r="TM1658" s="107"/>
      <c r="TN1658" s="107"/>
      <c r="TO1658" s="107"/>
      <c r="TP1658" s="107"/>
      <c r="TQ1658" s="107"/>
      <c r="TR1658" s="107"/>
      <c r="TS1658" s="107"/>
      <c r="TT1658" s="107"/>
      <c r="TU1658" s="107"/>
      <c r="TV1658" s="107"/>
      <c r="TW1658" s="107"/>
      <c r="TX1658" s="107"/>
      <c r="TY1658" s="107"/>
      <c r="TZ1658" s="107"/>
      <c r="UA1658" s="107"/>
      <c r="UB1658" s="107"/>
      <c r="UC1658" s="107"/>
      <c r="UD1658" s="107"/>
      <c r="UE1658" s="107"/>
      <c r="UF1658" s="107"/>
      <c r="UG1658" s="107"/>
      <c r="UH1658" s="107"/>
      <c r="UI1658" s="107"/>
      <c r="UJ1658" s="107"/>
      <c r="UK1658" s="107"/>
      <c r="UL1658" s="107"/>
      <c r="UM1658" s="107"/>
      <c r="UN1658" s="107"/>
      <c r="UO1658" s="107"/>
      <c r="UP1658" s="107"/>
      <c r="UQ1658" s="107"/>
      <c r="UR1658" s="107"/>
      <c r="US1658" s="107"/>
      <c r="UT1658" s="107"/>
      <c r="UU1658" s="107"/>
      <c r="UV1658" s="107"/>
      <c r="UW1658" s="107"/>
      <c r="UX1658" s="107"/>
      <c r="UY1658" s="107"/>
      <c r="UZ1658" s="107"/>
      <c r="VA1658" s="107"/>
      <c r="VB1658" s="107"/>
      <c r="VC1658" s="107"/>
      <c r="VD1658" s="107"/>
      <c r="VE1658" s="107"/>
      <c r="VF1658" s="107"/>
      <c r="VG1658" s="107"/>
      <c r="VH1658" s="107"/>
      <c r="VI1658" s="107"/>
      <c r="VJ1658" s="107"/>
      <c r="VK1658" s="107"/>
      <c r="VL1658" s="107"/>
      <c r="VM1658" s="107"/>
      <c r="VN1658" s="107"/>
      <c r="VO1658" s="107"/>
      <c r="VP1658" s="107"/>
      <c r="VQ1658" s="107"/>
      <c r="VR1658" s="107"/>
      <c r="VS1658" s="107"/>
      <c r="VT1658" s="107"/>
      <c r="VU1658" s="107"/>
      <c r="VV1658" s="107"/>
      <c r="VW1658" s="107"/>
      <c r="VX1658" s="107"/>
      <c r="VY1658" s="107"/>
      <c r="VZ1658" s="107"/>
      <c r="WA1658" s="107"/>
      <c r="WB1658" s="107"/>
      <c r="WC1658" s="107"/>
      <c r="WD1658" s="107"/>
      <c r="WE1658" s="107"/>
      <c r="WF1658" s="107"/>
      <c r="WG1658" s="107"/>
      <c r="WH1658" s="107"/>
      <c r="WI1658" s="107"/>
      <c r="WJ1658" s="107"/>
      <c r="WK1658" s="107"/>
      <c r="WL1658" s="107"/>
      <c r="WM1658" s="107"/>
      <c r="WN1658" s="107"/>
      <c r="WO1658" s="107"/>
      <c r="WP1658" s="107"/>
      <c r="WQ1658" s="107"/>
      <c r="WR1658" s="107"/>
      <c r="WS1658" s="107"/>
      <c r="WT1658" s="107"/>
      <c r="WU1658" s="107"/>
      <c r="WV1658" s="107"/>
      <c r="WW1658" s="107"/>
      <c r="WX1658" s="107"/>
      <c r="WY1658" s="107"/>
      <c r="WZ1658" s="107"/>
      <c r="XA1658" s="107"/>
      <c r="XB1658" s="107"/>
      <c r="XC1658" s="107"/>
      <c r="XD1658" s="107"/>
      <c r="XE1658" s="107"/>
      <c r="XF1658" s="107"/>
      <c r="XG1658" s="107"/>
      <c r="XH1658" s="107"/>
      <c r="XI1658" s="107"/>
      <c r="XJ1658" s="107"/>
      <c r="XK1658" s="107"/>
      <c r="XL1658" s="107"/>
      <c r="XM1658" s="107"/>
      <c r="XN1658" s="107"/>
      <c r="XO1658" s="107"/>
      <c r="XP1658" s="107"/>
      <c r="XQ1658" s="107"/>
      <c r="XR1658" s="107"/>
      <c r="XS1658" s="107"/>
      <c r="XT1658" s="107"/>
      <c r="XU1658" s="107"/>
      <c r="XV1658" s="107"/>
      <c r="XW1658" s="107"/>
      <c r="XX1658" s="107"/>
      <c r="XY1658" s="107"/>
      <c r="XZ1658" s="107"/>
      <c r="YA1658" s="107"/>
      <c r="YB1658" s="107"/>
      <c r="YC1658" s="107"/>
      <c r="YD1658" s="107"/>
      <c r="YE1658" s="107"/>
      <c r="YF1658" s="107"/>
      <c r="YG1658" s="107"/>
      <c r="YH1658" s="107"/>
      <c r="YI1658" s="107"/>
      <c r="YJ1658" s="107"/>
      <c r="YK1658" s="107"/>
      <c r="YL1658" s="107"/>
      <c r="YM1658" s="107"/>
      <c r="YN1658" s="107"/>
      <c r="YO1658" s="107"/>
      <c r="YP1658" s="107"/>
      <c r="YQ1658" s="107"/>
      <c r="YR1658" s="107"/>
      <c r="YS1658" s="107"/>
      <c r="YT1658" s="107"/>
      <c r="YU1658" s="107"/>
      <c r="YV1658" s="107"/>
      <c r="YW1658" s="107"/>
      <c r="YX1658" s="107"/>
      <c r="YY1658" s="107"/>
      <c r="YZ1658" s="107"/>
      <c r="ZA1658" s="107"/>
      <c r="ZB1658" s="107"/>
      <c r="ZC1658" s="107"/>
      <c r="ZD1658" s="107"/>
      <c r="ZE1658" s="107"/>
      <c r="ZF1658" s="107"/>
      <c r="ZG1658" s="107"/>
      <c r="ZH1658" s="107"/>
      <c r="ZI1658" s="107"/>
      <c r="ZJ1658" s="107"/>
      <c r="ZK1658" s="107"/>
      <c r="ZL1658" s="107"/>
      <c r="ZM1658" s="107"/>
      <c r="ZN1658" s="107"/>
      <c r="ZO1658" s="107"/>
      <c r="ZP1658" s="107"/>
      <c r="ZQ1658" s="107"/>
      <c r="ZR1658" s="107"/>
      <c r="ZS1658" s="107"/>
      <c r="ZT1658" s="107"/>
      <c r="ZU1658" s="107"/>
      <c r="ZV1658" s="107"/>
      <c r="ZW1658" s="107"/>
      <c r="ZX1658" s="107"/>
      <c r="ZY1658" s="107"/>
      <c r="ZZ1658" s="107"/>
      <c r="AAA1658" s="107"/>
      <c r="AAB1658" s="107"/>
      <c r="AAC1658" s="107"/>
      <c r="AAD1658" s="107"/>
      <c r="AAE1658" s="107"/>
      <c r="AAF1658" s="107"/>
      <c r="AAG1658" s="107"/>
      <c r="AAH1658" s="107"/>
      <c r="AAI1658" s="107"/>
      <c r="AAJ1658" s="107"/>
      <c r="AAK1658" s="107"/>
      <c r="AAL1658" s="107"/>
      <c r="AAM1658" s="107"/>
      <c r="AAN1658" s="107"/>
      <c r="AAO1658" s="107"/>
      <c r="AAP1658" s="107"/>
      <c r="AAQ1658" s="107"/>
      <c r="AAR1658" s="107"/>
      <c r="AAS1658" s="107"/>
      <c r="AAT1658" s="107"/>
      <c r="AAU1658" s="107"/>
      <c r="AAV1658" s="107"/>
      <c r="AAW1658" s="107"/>
      <c r="AAX1658" s="107"/>
      <c r="AAY1658" s="107"/>
      <c r="AAZ1658" s="107"/>
      <c r="ABA1658" s="107"/>
      <c r="ABB1658" s="107"/>
      <c r="ABC1658" s="107"/>
      <c r="ABD1658" s="107"/>
      <c r="ABE1658" s="107"/>
      <c r="ABF1658" s="107"/>
      <c r="ABG1658" s="107"/>
      <c r="ABH1658" s="107"/>
      <c r="ABI1658" s="107"/>
      <c r="ABJ1658" s="107"/>
      <c r="ABK1658" s="107"/>
      <c r="ABL1658" s="107"/>
      <c r="ABM1658" s="107"/>
      <c r="ABN1658" s="107"/>
      <c r="ABO1658" s="107"/>
      <c r="ABP1658" s="107"/>
      <c r="ABQ1658" s="107"/>
      <c r="ABR1658" s="107"/>
      <c r="ABS1658" s="107"/>
      <c r="ABT1658" s="107"/>
      <c r="ABU1658" s="107"/>
      <c r="ABV1658" s="107"/>
      <c r="ABW1658" s="107"/>
      <c r="ABX1658" s="107"/>
      <c r="ABY1658" s="107"/>
      <c r="ABZ1658" s="107"/>
      <c r="ACA1658" s="107"/>
      <c r="ACB1658" s="107"/>
      <c r="ACC1658" s="107"/>
      <c r="ACD1658" s="107"/>
      <c r="ACE1658" s="107"/>
      <c r="ACF1658" s="107"/>
      <c r="ACG1658" s="107"/>
      <c r="ACH1658" s="107"/>
      <c r="ACI1658" s="107"/>
      <c r="ACJ1658" s="107"/>
      <c r="ACK1658" s="107"/>
      <c r="ACL1658" s="107"/>
      <c r="ACM1658" s="107"/>
      <c r="ACN1658" s="107"/>
      <c r="ACO1658" s="107"/>
      <c r="ACP1658" s="107"/>
      <c r="ACQ1658" s="107"/>
      <c r="ACR1658" s="107"/>
      <c r="ACS1658" s="107"/>
      <c r="ACT1658" s="107"/>
      <c r="ACU1658" s="107"/>
      <c r="ACV1658" s="107"/>
      <c r="ACW1658" s="107"/>
      <c r="ACX1658" s="107"/>
      <c r="ACY1658" s="107"/>
      <c r="ACZ1658" s="107"/>
      <c r="ADA1658" s="107"/>
      <c r="ADB1658" s="107"/>
      <c r="ADC1658" s="107"/>
      <c r="ADD1658" s="107"/>
      <c r="ADE1658" s="107"/>
      <c r="ADF1658" s="107"/>
      <c r="ADG1658" s="107"/>
      <c r="ADH1658" s="107"/>
      <c r="ADI1658" s="107"/>
      <c r="ADJ1658" s="107"/>
      <c r="ADK1658" s="107"/>
      <c r="ADL1658" s="107"/>
      <c r="ADM1658" s="107"/>
      <c r="ADN1658" s="107"/>
      <c r="ADO1658" s="107"/>
      <c r="ADP1658" s="107"/>
      <c r="ADQ1658" s="107"/>
      <c r="ADR1658" s="107"/>
      <c r="ADS1658" s="107"/>
      <c r="ADT1658" s="107"/>
      <c r="ADU1658" s="107"/>
      <c r="ADV1658" s="107"/>
      <c r="ADW1658" s="107"/>
      <c r="ADX1658" s="107"/>
      <c r="ADY1658" s="107"/>
      <c r="ADZ1658" s="107"/>
      <c r="AEA1658" s="107"/>
      <c r="AEB1658" s="107"/>
      <c r="AEC1658" s="107"/>
      <c r="AED1658" s="107"/>
      <c r="AEE1658" s="107"/>
      <c r="AEF1658" s="107"/>
      <c r="AEG1658" s="107"/>
      <c r="AEH1658" s="107"/>
      <c r="AEI1658" s="107"/>
      <c r="AEJ1658" s="107"/>
      <c r="AEK1658" s="107"/>
      <c r="AEL1658" s="107"/>
      <c r="AEM1658" s="107"/>
      <c r="AEN1658" s="107"/>
      <c r="AEO1658" s="107"/>
      <c r="AEP1658" s="107"/>
      <c r="AEQ1658" s="107"/>
      <c r="AER1658" s="107"/>
      <c r="AES1658" s="107"/>
      <c r="AET1658" s="107"/>
      <c r="AEU1658" s="107"/>
      <c r="AEV1658" s="107"/>
      <c r="AEW1658" s="107"/>
      <c r="AEX1658" s="107"/>
      <c r="AEY1658" s="107"/>
      <c r="AEZ1658" s="107"/>
      <c r="AFA1658" s="107"/>
      <c r="AFB1658" s="107"/>
      <c r="AFC1658" s="107"/>
      <c r="AFD1658" s="107"/>
      <c r="AFE1658" s="107"/>
      <c r="AFF1658" s="107"/>
      <c r="AFG1658" s="107"/>
      <c r="AFH1658" s="107"/>
      <c r="AFI1658" s="107"/>
      <c r="AFJ1658" s="107"/>
      <c r="AFK1658" s="107"/>
      <c r="AFL1658" s="107"/>
      <c r="AFM1658" s="107"/>
      <c r="AFN1658" s="107"/>
      <c r="AFO1658" s="107"/>
      <c r="AFP1658" s="107"/>
      <c r="AFQ1658" s="107"/>
      <c r="AFR1658" s="107"/>
      <c r="AFS1658" s="107"/>
      <c r="AFT1658" s="107"/>
      <c r="AFU1658" s="107"/>
      <c r="AFV1658" s="107"/>
      <c r="AFW1658" s="107"/>
      <c r="AFX1658" s="107"/>
      <c r="AFY1658" s="107"/>
      <c r="AFZ1658" s="107"/>
      <c r="AGA1658" s="107"/>
      <c r="AGB1658" s="107"/>
      <c r="AGC1658" s="107"/>
      <c r="AGD1658" s="107"/>
      <c r="AGE1658" s="107"/>
      <c r="AGF1658" s="107"/>
      <c r="AGG1658" s="107"/>
      <c r="AGH1658" s="107"/>
      <c r="AGI1658" s="107"/>
      <c r="AGJ1658" s="107"/>
      <c r="AGK1658" s="107"/>
      <c r="AGL1658" s="107"/>
      <c r="AGM1658" s="107"/>
      <c r="AGN1658" s="107"/>
      <c r="AGO1658" s="107"/>
      <c r="AGP1658" s="107"/>
      <c r="AGQ1658" s="107"/>
      <c r="AGR1658" s="107"/>
      <c r="AGS1658" s="107"/>
      <c r="AGT1658" s="107"/>
      <c r="AGU1658" s="107"/>
      <c r="AGV1658" s="107"/>
      <c r="AGW1658" s="107"/>
      <c r="AGX1658" s="107"/>
      <c r="AGY1658" s="107"/>
      <c r="AGZ1658" s="107"/>
      <c r="AHA1658" s="107"/>
      <c r="AHB1658" s="107"/>
      <c r="AHC1658" s="107"/>
      <c r="AHD1658" s="107"/>
      <c r="AHE1658" s="107"/>
      <c r="AHF1658" s="107"/>
      <c r="AHG1658" s="107"/>
      <c r="AHH1658" s="107"/>
      <c r="AHI1658" s="107"/>
      <c r="AHJ1658" s="107"/>
      <c r="AHK1658" s="107"/>
      <c r="AHL1658" s="107"/>
      <c r="AHM1658" s="107"/>
      <c r="AHN1658" s="107"/>
      <c r="AHO1658" s="107"/>
      <c r="AHP1658" s="107"/>
      <c r="AHQ1658" s="107"/>
      <c r="AHR1658" s="107"/>
      <c r="AHS1658" s="107"/>
      <c r="AHT1658" s="107"/>
      <c r="AHU1658" s="107"/>
      <c r="AHV1658" s="107"/>
      <c r="AHW1658" s="107"/>
      <c r="AHX1658" s="107"/>
      <c r="AHY1658" s="107"/>
      <c r="AHZ1658" s="107"/>
      <c r="AIA1658" s="107"/>
      <c r="AIB1658" s="107"/>
      <c r="AIC1658" s="107"/>
      <c r="AID1658" s="107"/>
      <c r="AIE1658" s="107"/>
      <c r="AIF1658" s="107"/>
      <c r="AIG1658" s="107"/>
      <c r="AIH1658" s="107"/>
      <c r="AII1658" s="107"/>
      <c r="AIJ1658" s="107"/>
      <c r="AIK1658" s="107"/>
      <c r="AIL1658" s="107"/>
      <c r="AIM1658" s="107"/>
      <c r="AIN1658" s="107"/>
      <c r="AIO1658" s="107"/>
      <c r="AIP1658" s="107"/>
      <c r="AIQ1658" s="107"/>
      <c r="AIR1658" s="107"/>
      <c r="AIS1658" s="107"/>
      <c r="AIT1658" s="107"/>
      <c r="AIU1658" s="107"/>
      <c r="AIV1658" s="107"/>
      <c r="AIW1658" s="107"/>
      <c r="AIX1658" s="107"/>
      <c r="AIY1658" s="107"/>
      <c r="AIZ1658" s="107"/>
      <c r="AJA1658" s="107"/>
      <c r="AJB1658" s="107"/>
      <c r="AJC1658" s="107"/>
      <c r="AJD1658" s="107"/>
      <c r="AJE1658" s="107"/>
      <c r="AJF1658" s="107"/>
      <c r="AJG1658" s="107"/>
      <c r="AJH1658" s="107"/>
      <c r="AJI1658" s="107"/>
      <c r="AJJ1658" s="107"/>
      <c r="AJK1658" s="107"/>
      <c r="AJL1658" s="107"/>
      <c r="AJM1658" s="107"/>
      <c r="AJN1658" s="107"/>
      <c r="AJO1658" s="107"/>
      <c r="AJP1658" s="107"/>
      <c r="AJQ1658" s="107"/>
      <c r="AJR1658" s="107"/>
      <c r="AJS1658" s="107"/>
      <c r="AJT1658" s="107"/>
      <c r="AJU1658" s="107"/>
      <c r="AJV1658" s="107"/>
      <c r="AJW1658" s="107"/>
      <c r="AJX1658" s="107"/>
      <c r="AJY1658" s="107"/>
      <c r="AJZ1658" s="107"/>
      <c r="AKA1658" s="107"/>
      <c r="AKB1658" s="107"/>
      <c r="AKC1658" s="107"/>
      <c r="AKD1658" s="107"/>
      <c r="AKE1658" s="107"/>
      <c r="AKF1658" s="107"/>
      <c r="AKG1658" s="107"/>
      <c r="AKH1658" s="107"/>
      <c r="AKI1658" s="107"/>
      <c r="AKJ1658" s="107"/>
      <c r="AKK1658" s="107"/>
      <c r="AKL1658" s="107"/>
      <c r="AKM1658" s="107"/>
      <c r="AKN1658" s="107"/>
      <c r="AKO1658" s="107"/>
      <c r="AKP1658" s="107"/>
      <c r="AKQ1658" s="107"/>
      <c r="AKR1658" s="107"/>
      <c r="AKS1658" s="107"/>
      <c r="AKT1658" s="107"/>
      <c r="AKU1658" s="107"/>
      <c r="AKV1658" s="107"/>
      <c r="AKW1658" s="107"/>
      <c r="AKX1658" s="107"/>
      <c r="AKY1658" s="107"/>
      <c r="AKZ1658" s="107"/>
      <c r="ALA1658" s="107"/>
      <c r="ALB1658" s="107"/>
      <c r="ALC1658" s="107"/>
      <c r="ALD1658" s="107"/>
      <c r="ALE1658" s="107"/>
      <c r="ALF1658" s="107"/>
      <c r="ALG1658" s="107"/>
      <c r="ALH1658" s="107"/>
      <c r="ALI1658" s="107"/>
      <c r="ALJ1658" s="107"/>
      <c r="ALK1658" s="107"/>
      <c r="ALL1658" s="107"/>
      <c r="ALM1658" s="107"/>
      <c r="ALN1658" s="107"/>
      <c r="ALO1658" s="107"/>
      <c r="ALP1658" s="107"/>
      <c r="ALQ1658" s="107"/>
      <c r="ALR1658" s="107"/>
      <c r="ALS1658" s="107"/>
      <c r="ALT1658" s="107"/>
      <c r="ALU1658" s="107"/>
      <c r="ALV1658" s="107"/>
      <c r="ALW1658" s="107"/>
      <c r="ALX1658" s="107"/>
      <c r="ALY1658" s="107"/>
      <c r="ALZ1658" s="107"/>
      <c r="AMA1658" s="107"/>
      <c r="AMB1658" s="107"/>
      <c r="AMC1658" s="107"/>
      <c r="AMD1658" s="107"/>
      <c r="AME1658" s="107"/>
      <c r="AMF1658" s="107"/>
      <c r="AMG1658" s="107"/>
      <c r="AMH1658" s="107"/>
      <c r="AMI1658" s="107"/>
      <c r="AMJ1658" s="107"/>
      <c r="AMK1658" s="107"/>
      <c r="AML1658" s="107"/>
      <c r="AMM1658" s="107"/>
      <c r="AMN1658" s="107"/>
      <c r="AMO1658" s="107"/>
      <c r="AMP1658" s="107"/>
      <c r="AMQ1658" s="107"/>
      <c r="AMR1658" s="107"/>
      <c r="AMS1658" s="107"/>
      <c r="AMT1658" s="107"/>
      <c r="AMU1658" s="107"/>
      <c r="AMV1658" s="107"/>
      <c r="AMW1658" s="107"/>
      <c r="AMX1658" s="107"/>
      <c r="AMY1658" s="107"/>
      <c r="AMZ1658" s="107"/>
      <c r="ANA1658" s="107"/>
      <c r="ANB1658" s="107"/>
      <c r="ANC1658" s="107"/>
      <c r="AND1658" s="107"/>
      <c r="ANE1658" s="107"/>
      <c r="ANF1658" s="107"/>
      <c r="ANG1658" s="107"/>
      <c r="ANH1658" s="107"/>
      <c r="ANI1658" s="107"/>
      <c r="ANJ1658" s="107"/>
      <c r="ANK1658" s="107"/>
      <c r="ANL1658" s="107"/>
      <c r="ANM1658" s="107"/>
      <c r="ANN1658" s="107"/>
      <c r="ANO1658" s="107"/>
      <c r="ANP1658" s="107"/>
      <c r="ANQ1658" s="107"/>
      <c r="ANR1658" s="107"/>
      <c r="ANS1658" s="107"/>
      <c r="ANT1658" s="107"/>
      <c r="ANU1658" s="107"/>
      <c r="ANV1658" s="107"/>
      <c r="ANW1658" s="107"/>
      <c r="ANX1658" s="107"/>
      <c r="ANY1658" s="107"/>
      <c r="ANZ1658" s="107"/>
      <c r="AOA1658" s="107"/>
      <c r="AOB1658" s="107"/>
      <c r="AOC1658" s="107"/>
      <c r="AOD1658" s="107"/>
      <c r="AOE1658" s="107"/>
      <c r="AOF1658" s="107"/>
      <c r="AOG1658" s="107"/>
      <c r="AOH1658" s="107"/>
      <c r="AOI1658" s="107"/>
      <c r="AOJ1658" s="107"/>
      <c r="AOK1658" s="107"/>
      <c r="AOL1658" s="107"/>
      <c r="AOM1658" s="107"/>
      <c r="AON1658" s="107"/>
      <c r="AOO1658" s="107"/>
      <c r="AOP1658" s="107"/>
      <c r="AOQ1658" s="107"/>
      <c r="AOR1658" s="107"/>
      <c r="AOS1658" s="107"/>
      <c r="AOT1658" s="107"/>
      <c r="AOU1658" s="107"/>
      <c r="AOV1658" s="107"/>
      <c r="AOW1658" s="107"/>
      <c r="AOX1658" s="107"/>
      <c r="AOY1658" s="107"/>
      <c r="AOZ1658" s="107"/>
      <c r="APA1658" s="107"/>
      <c r="APB1658" s="107"/>
      <c r="APC1658" s="107"/>
      <c r="APD1658" s="107"/>
      <c r="APE1658" s="107"/>
      <c r="APF1658" s="107"/>
      <c r="APG1658" s="107"/>
      <c r="APH1658" s="107"/>
      <c r="API1658" s="107"/>
      <c r="APJ1658" s="107"/>
      <c r="APK1658" s="107"/>
      <c r="APL1658" s="107"/>
      <c r="APM1658" s="107"/>
      <c r="APN1658" s="107"/>
      <c r="APO1658" s="107"/>
      <c r="APP1658" s="107"/>
      <c r="APQ1658" s="107"/>
      <c r="APR1658" s="107"/>
      <c r="APS1658" s="107"/>
      <c r="APT1658" s="107"/>
      <c r="APU1658" s="107"/>
      <c r="APV1658" s="107"/>
      <c r="APW1658" s="107"/>
      <c r="APX1658" s="107"/>
      <c r="APY1658" s="107"/>
      <c r="APZ1658" s="107"/>
      <c r="AQA1658" s="107"/>
      <c r="AQB1658" s="107"/>
      <c r="AQC1658" s="107"/>
      <c r="AQD1658" s="107"/>
      <c r="AQE1658" s="107"/>
      <c r="AQF1658" s="107"/>
      <c r="AQG1658" s="107"/>
      <c r="AQH1658" s="107"/>
      <c r="AQI1658" s="107"/>
      <c r="AQJ1658" s="107"/>
      <c r="AQK1658" s="107"/>
      <c r="AQL1658" s="107"/>
      <c r="AQM1658" s="107"/>
      <c r="AQN1658" s="107"/>
      <c r="AQO1658" s="107"/>
      <c r="AQP1658" s="107"/>
      <c r="AQQ1658" s="107"/>
      <c r="AQR1658" s="107"/>
      <c r="AQS1658" s="107"/>
      <c r="AQT1658" s="107"/>
      <c r="AQU1658" s="107"/>
      <c r="AQV1658" s="107"/>
      <c r="AQW1658" s="107"/>
      <c r="AQX1658" s="107"/>
      <c r="AQY1658" s="107"/>
      <c r="AQZ1658" s="107"/>
      <c r="ARA1658" s="107"/>
      <c r="ARB1658" s="107"/>
      <c r="ARC1658" s="107"/>
      <c r="ARD1658" s="107"/>
      <c r="ARE1658" s="107"/>
      <c r="ARF1658" s="107"/>
      <c r="ARG1658" s="107"/>
      <c r="ARH1658" s="107"/>
      <c r="ARI1658" s="107"/>
      <c r="ARJ1658" s="107"/>
      <c r="ARK1658" s="107"/>
      <c r="ARL1658" s="107"/>
      <c r="ARM1658" s="107"/>
      <c r="ARN1658" s="107"/>
      <c r="ARO1658" s="107"/>
      <c r="ARP1658" s="107"/>
      <c r="ARQ1658" s="107"/>
      <c r="ARR1658" s="107"/>
      <c r="ARS1658" s="107"/>
      <c r="ART1658" s="107"/>
      <c r="ARU1658" s="107"/>
      <c r="ARV1658" s="107"/>
      <c r="ARW1658" s="107"/>
      <c r="ARX1658" s="107"/>
      <c r="ARY1658" s="107"/>
      <c r="ARZ1658" s="107"/>
      <c r="ASA1658" s="107"/>
      <c r="ASB1658" s="107"/>
      <c r="ASC1658" s="107"/>
      <c r="ASD1658" s="107"/>
      <c r="ASE1658" s="107"/>
      <c r="ASF1658" s="107"/>
      <c r="ASG1658" s="107"/>
      <c r="ASH1658" s="107"/>
      <c r="ASI1658" s="107"/>
      <c r="ASJ1658" s="107"/>
      <c r="ASK1658" s="107"/>
      <c r="ASL1658" s="107"/>
      <c r="ASM1658" s="107"/>
      <c r="ASN1658" s="107"/>
      <c r="ASO1658" s="107"/>
      <c r="ASP1658" s="107"/>
      <c r="ASQ1658" s="107"/>
      <c r="ASR1658" s="107"/>
      <c r="ASS1658" s="107"/>
      <c r="AST1658" s="107"/>
      <c r="ASU1658" s="107"/>
      <c r="ASV1658" s="107"/>
      <c r="ASW1658" s="107"/>
      <c r="ASX1658" s="107"/>
      <c r="ASY1658" s="107"/>
      <c r="ASZ1658" s="107"/>
      <c r="ATA1658" s="107"/>
      <c r="ATB1658" s="107"/>
      <c r="ATC1658" s="107"/>
      <c r="ATD1658" s="107"/>
      <c r="ATE1658" s="107"/>
      <c r="ATF1658" s="107"/>
      <c r="ATG1658" s="107"/>
      <c r="ATH1658" s="107"/>
      <c r="ATI1658" s="107"/>
      <c r="ATJ1658" s="107"/>
      <c r="ATK1658" s="107"/>
      <c r="ATL1658" s="107"/>
      <c r="ATM1658" s="107"/>
      <c r="ATN1658" s="107"/>
      <c r="ATO1658" s="107"/>
      <c r="ATP1658" s="107"/>
      <c r="ATQ1658" s="107"/>
      <c r="ATR1658" s="107"/>
      <c r="ATS1658" s="107"/>
      <c r="ATT1658" s="107"/>
      <c r="ATU1658" s="107"/>
      <c r="ATV1658" s="107"/>
      <c r="ATW1658" s="107"/>
      <c r="ATX1658" s="107"/>
      <c r="ATY1658" s="107"/>
      <c r="ATZ1658" s="107"/>
      <c r="AUA1658" s="107"/>
      <c r="AUB1658" s="107"/>
      <c r="AUC1658" s="107"/>
      <c r="AUD1658" s="107"/>
      <c r="AUE1658" s="107"/>
      <c r="AUF1658" s="107"/>
      <c r="AUG1658" s="107"/>
      <c r="AUH1658" s="107"/>
      <c r="AUI1658" s="107"/>
      <c r="AUJ1658" s="107"/>
      <c r="AUK1658" s="107"/>
      <c r="AUL1658" s="107"/>
      <c r="AUM1658" s="107"/>
      <c r="AUN1658" s="107"/>
      <c r="AUO1658" s="107"/>
      <c r="AUP1658" s="107"/>
      <c r="AUQ1658" s="107"/>
      <c r="AUR1658" s="107"/>
      <c r="AUS1658" s="107"/>
      <c r="AUT1658" s="107"/>
      <c r="AUU1658" s="107"/>
      <c r="AUV1658" s="107"/>
      <c r="AUW1658" s="107"/>
      <c r="AUX1658" s="107"/>
      <c r="AUY1658" s="107"/>
      <c r="AUZ1658" s="107"/>
      <c r="AVA1658" s="107"/>
      <c r="AVB1658" s="107"/>
      <c r="AVC1658" s="107"/>
      <c r="AVD1658" s="107"/>
      <c r="AVE1658" s="107"/>
      <c r="AVF1658" s="107"/>
      <c r="AVG1658" s="107"/>
      <c r="AVH1658" s="107"/>
      <c r="AVI1658" s="107"/>
      <c r="AVJ1658" s="107"/>
      <c r="AVK1658" s="107"/>
      <c r="AVL1658" s="107"/>
      <c r="AVM1658" s="107"/>
      <c r="AVN1658" s="107"/>
      <c r="AVO1658" s="107"/>
      <c r="AVP1658" s="107"/>
      <c r="AVQ1658" s="107"/>
      <c r="AVR1658" s="107"/>
      <c r="AVS1658" s="107"/>
      <c r="AVT1658" s="107"/>
      <c r="AVU1658" s="107"/>
      <c r="AVV1658" s="107"/>
      <c r="AVW1658" s="107"/>
      <c r="AVX1658" s="107"/>
      <c r="AVY1658" s="107"/>
      <c r="AVZ1658" s="107"/>
      <c r="AWA1658" s="107"/>
      <c r="AWB1658" s="107"/>
      <c r="AWC1658" s="107"/>
      <c r="AWD1658" s="107"/>
      <c r="AWE1658" s="107"/>
      <c r="AWF1658" s="107"/>
      <c r="AWG1658" s="107"/>
      <c r="AWH1658" s="107"/>
      <c r="AWI1658" s="107"/>
      <c r="AWJ1658" s="107"/>
      <c r="AWK1658" s="107"/>
      <c r="AWL1658" s="107"/>
      <c r="AWM1658" s="107"/>
      <c r="AWN1658" s="107"/>
      <c r="AWO1658" s="107"/>
      <c r="AWP1658" s="107"/>
      <c r="AWQ1658" s="107"/>
      <c r="AWR1658" s="107"/>
      <c r="AWS1658" s="107"/>
      <c r="AWT1658" s="107"/>
      <c r="AWU1658" s="107"/>
      <c r="AWV1658" s="107"/>
      <c r="AWW1658" s="107"/>
      <c r="AWX1658" s="107"/>
      <c r="AWY1658" s="107"/>
      <c r="AWZ1658" s="107"/>
      <c r="AXA1658" s="107"/>
      <c r="AXB1658" s="107"/>
      <c r="AXC1658" s="107"/>
      <c r="AXD1658" s="107"/>
      <c r="AXE1658" s="107"/>
      <c r="AXF1658" s="107"/>
      <c r="AXG1658" s="107"/>
      <c r="AXH1658" s="107"/>
      <c r="AXI1658" s="107"/>
      <c r="AXJ1658" s="107"/>
      <c r="AXK1658" s="107"/>
      <c r="AXL1658" s="107"/>
      <c r="AXM1658" s="107"/>
      <c r="AXN1658" s="107"/>
      <c r="AXO1658" s="107"/>
      <c r="AXP1658" s="107"/>
      <c r="AXQ1658" s="107"/>
      <c r="AXR1658" s="107"/>
      <c r="AXS1658" s="107"/>
      <c r="AXT1658" s="107"/>
      <c r="AXU1658" s="107"/>
      <c r="AXV1658" s="107"/>
      <c r="AXW1658" s="107"/>
      <c r="AXX1658" s="107"/>
      <c r="AXY1658" s="107"/>
      <c r="AXZ1658" s="107"/>
      <c r="AYA1658" s="107"/>
      <c r="AYB1658" s="107"/>
      <c r="AYC1658" s="107"/>
      <c r="AYD1658" s="107"/>
      <c r="AYE1658" s="107"/>
      <c r="AYF1658" s="107"/>
      <c r="AYG1658" s="107"/>
      <c r="AYH1658" s="107"/>
      <c r="AYI1658" s="107"/>
      <c r="AYJ1658" s="107"/>
      <c r="AYK1658" s="107"/>
      <c r="AYL1658" s="107"/>
      <c r="AYM1658" s="107"/>
      <c r="AYN1658" s="107"/>
      <c r="AYO1658" s="107"/>
      <c r="AYP1658" s="107"/>
      <c r="AYQ1658" s="107"/>
      <c r="AYR1658" s="107"/>
      <c r="AYS1658" s="107"/>
      <c r="AYT1658" s="107"/>
      <c r="AYU1658" s="107"/>
      <c r="AYV1658" s="107"/>
      <c r="AYW1658" s="107"/>
      <c r="AYX1658" s="107"/>
      <c r="AYY1658" s="107"/>
      <c r="AYZ1658" s="107"/>
      <c r="AZA1658" s="107"/>
      <c r="AZB1658" s="107"/>
      <c r="AZC1658" s="107"/>
      <c r="AZD1658" s="107"/>
      <c r="AZE1658" s="107"/>
      <c r="AZF1658" s="107"/>
      <c r="AZG1658" s="107"/>
      <c r="AZH1658" s="107"/>
      <c r="AZI1658" s="107"/>
      <c r="AZJ1658" s="107"/>
      <c r="AZK1658" s="107"/>
      <c r="AZL1658" s="107"/>
      <c r="AZM1658" s="107"/>
      <c r="AZN1658" s="107"/>
      <c r="AZO1658" s="107"/>
      <c r="AZP1658" s="107"/>
      <c r="AZQ1658" s="107"/>
      <c r="AZR1658" s="107"/>
      <c r="AZS1658" s="107"/>
      <c r="AZT1658" s="107"/>
      <c r="AZU1658" s="107"/>
      <c r="AZV1658" s="107"/>
      <c r="AZW1658" s="107"/>
      <c r="AZX1658" s="107"/>
      <c r="AZY1658" s="107"/>
      <c r="AZZ1658" s="107"/>
      <c r="BAA1658" s="107"/>
      <c r="BAB1658" s="107"/>
      <c r="BAC1658" s="107"/>
      <c r="BAD1658" s="107"/>
      <c r="BAE1658" s="107"/>
      <c r="BAF1658" s="107"/>
      <c r="BAG1658" s="107"/>
      <c r="BAH1658" s="107"/>
      <c r="BAI1658" s="107"/>
      <c r="BAJ1658" s="107"/>
      <c r="BAK1658" s="107"/>
      <c r="BAL1658" s="107"/>
      <c r="BAM1658" s="107"/>
      <c r="BAN1658" s="107"/>
      <c r="BAO1658" s="107"/>
      <c r="BAP1658" s="107"/>
      <c r="BAQ1658" s="107"/>
      <c r="BAR1658" s="107"/>
      <c r="BAS1658" s="107"/>
      <c r="BAT1658" s="107"/>
      <c r="BAU1658" s="107"/>
      <c r="BAV1658" s="107"/>
      <c r="BAW1658" s="107"/>
      <c r="BAX1658" s="107"/>
      <c r="BAY1658" s="107"/>
      <c r="BAZ1658" s="107"/>
      <c r="BBA1658" s="107"/>
      <c r="BBB1658" s="107"/>
      <c r="BBC1658" s="107"/>
      <c r="BBD1658" s="107"/>
      <c r="BBE1658" s="107"/>
      <c r="BBF1658" s="107"/>
      <c r="BBG1658" s="107"/>
      <c r="BBH1658" s="107"/>
      <c r="BBI1658" s="107"/>
      <c r="BBJ1658" s="107"/>
      <c r="BBK1658" s="107"/>
      <c r="BBL1658" s="107"/>
      <c r="BBM1658" s="107"/>
      <c r="BBN1658" s="107"/>
      <c r="BBO1658" s="107"/>
      <c r="BBP1658" s="107"/>
      <c r="BBQ1658" s="107"/>
      <c r="BBR1658" s="107"/>
      <c r="BBS1658" s="107"/>
      <c r="BBT1658" s="107"/>
      <c r="BBU1658" s="107"/>
      <c r="BBV1658" s="107"/>
      <c r="BBW1658" s="107"/>
      <c r="BBX1658" s="107"/>
      <c r="BBY1658" s="107"/>
      <c r="BBZ1658" s="107"/>
      <c r="BCA1658" s="107"/>
      <c r="BCB1658" s="107"/>
      <c r="BCC1658" s="107"/>
      <c r="BCD1658" s="107"/>
      <c r="BCE1658" s="107"/>
      <c r="BCF1658" s="107"/>
      <c r="BCG1658" s="107"/>
      <c r="BCH1658" s="107"/>
      <c r="BCI1658" s="107"/>
      <c r="BCJ1658" s="107"/>
      <c r="BCK1658" s="107"/>
      <c r="BCL1658" s="107"/>
      <c r="BCM1658" s="107"/>
      <c r="BCN1658" s="107"/>
      <c r="BCO1658" s="107"/>
      <c r="BCP1658" s="107"/>
      <c r="BCQ1658" s="107"/>
      <c r="BCR1658" s="107"/>
      <c r="BCS1658" s="107"/>
      <c r="BCT1658" s="107"/>
      <c r="BCU1658" s="107"/>
      <c r="BCV1658" s="107"/>
      <c r="BCW1658" s="107"/>
      <c r="BCX1658" s="107"/>
      <c r="BCY1658" s="107"/>
      <c r="BCZ1658" s="107"/>
      <c r="BDA1658" s="107"/>
      <c r="BDB1658" s="107"/>
      <c r="BDC1658" s="107"/>
      <c r="BDD1658" s="107"/>
      <c r="BDE1658" s="107"/>
      <c r="BDF1658" s="107"/>
      <c r="BDG1658" s="107"/>
      <c r="BDH1658" s="107"/>
      <c r="BDI1658" s="107"/>
      <c r="BDJ1658" s="107"/>
      <c r="BDK1658" s="107"/>
      <c r="BDL1658" s="107"/>
      <c r="BDM1658" s="107"/>
      <c r="BDN1658" s="107"/>
      <c r="BDO1658" s="107"/>
      <c r="BDP1658" s="107"/>
      <c r="BDQ1658" s="107"/>
      <c r="BDR1658" s="107"/>
      <c r="BDS1658" s="107"/>
      <c r="BDT1658" s="107"/>
      <c r="BDU1658" s="107"/>
      <c r="BDV1658" s="107"/>
      <c r="BDW1658" s="107"/>
      <c r="BDX1658" s="107"/>
      <c r="BDY1658" s="107"/>
      <c r="BDZ1658" s="107"/>
      <c r="BEA1658" s="107"/>
      <c r="BEB1658" s="107"/>
      <c r="BEC1658" s="107"/>
      <c r="BED1658" s="107"/>
      <c r="BEE1658" s="107"/>
      <c r="BEF1658" s="107"/>
      <c r="BEG1658" s="107"/>
      <c r="BEH1658" s="107"/>
      <c r="BEI1658" s="107"/>
      <c r="BEJ1658" s="107"/>
      <c r="BEK1658" s="107"/>
      <c r="BEL1658" s="107"/>
      <c r="BEM1658" s="107"/>
      <c r="BEN1658" s="107"/>
      <c r="BEO1658" s="107"/>
      <c r="BEP1658" s="107"/>
      <c r="BEQ1658" s="107"/>
      <c r="BER1658" s="107"/>
      <c r="BES1658" s="107"/>
      <c r="BET1658" s="107"/>
      <c r="BEU1658" s="107"/>
      <c r="BEV1658" s="107"/>
      <c r="BEW1658" s="107"/>
      <c r="BEX1658" s="107"/>
      <c r="BEY1658" s="107"/>
      <c r="BEZ1658" s="107"/>
      <c r="BFA1658" s="107"/>
      <c r="BFB1658" s="107"/>
      <c r="BFC1658" s="107"/>
      <c r="BFD1658" s="107"/>
      <c r="BFE1658" s="107"/>
      <c r="BFF1658" s="107"/>
      <c r="BFG1658" s="107"/>
      <c r="BFH1658" s="107"/>
      <c r="BFI1658" s="107"/>
      <c r="BFJ1658" s="107"/>
      <c r="BFK1658" s="107"/>
      <c r="BFL1658" s="107"/>
      <c r="BFM1658" s="107"/>
      <c r="BFN1658" s="107"/>
      <c r="BFO1658" s="107"/>
      <c r="BFP1658" s="107"/>
      <c r="BFQ1658" s="107"/>
      <c r="BFR1658" s="107"/>
      <c r="BFS1658" s="107"/>
      <c r="BFT1658" s="107"/>
      <c r="BFU1658" s="107"/>
      <c r="BFV1658" s="107"/>
      <c r="BFW1658" s="107"/>
      <c r="BFX1658" s="107"/>
      <c r="BFY1658" s="107"/>
      <c r="BFZ1658" s="107"/>
      <c r="BGA1658" s="107"/>
      <c r="BGB1658" s="107"/>
      <c r="BGC1658" s="107"/>
      <c r="BGD1658" s="107"/>
      <c r="BGE1658" s="107"/>
      <c r="BGF1658" s="107"/>
      <c r="BGG1658" s="107"/>
      <c r="BGH1658" s="107"/>
      <c r="BGI1658" s="107"/>
      <c r="BGJ1658" s="107"/>
      <c r="BGK1658" s="107"/>
      <c r="BGL1658" s="107"/>
      <c r="BGM1658" s="107"/>
      <c r="BGN1658" s="107"/>
      <c r="BGO1658" s="107"/>
      <c r="BGP1658" s="107"/>
      <c r="BGQ1658" s="107"/>
      <c r="BGR1658" s="107"/>
      <c r="BGS1658" s="107"/>
      <c r="BGT1658" s="107"/>
      <c r="BGU1658" s="107"/>
      <c r="BGV1658" s="107"/>
      <c r="BGW1658" s="107"/>
      <c r="BGX1658" s="107"/>
      <c r="BGY1658" s="107"/>
      <c r="BGZ1658" s="107"/>
      <c r="BHA1658" s="107"/>
      <c r="BHB1658" s="107"/>
      <c r="BHC1658" s="107"/>
      <c r="BHD1658" s="107"/>
      <c r="BHE1658" s="107"/>
      <c r="BHF1658" s="107"/>
      <c r="BHG1658" s="107"/>
      <c r="BHH1658" s="107"/>
      <c r="BHI1658" s="107"/>
      <c r="BHJ1658" s="107"/>
      <c r="BHK1658" s="107"/>
      <c r="BHL1658" s="107"/>
      <c r="BHM1658" s="107"/>
      <c r="BHN1658" s="107"/>
      <c r="BHO1658" s="107"/>
      <c r="BHP1658" s="107"/>
      <c r="BHQ1658" s="107"/>
      <c r="BHR1658" s="107"/>
      <c r="BHS1658" s="107"/>
      <c r="BHT1658" s="107"/>
      <c r="BHU1658" s="107"/>
      <c r="BHV1658" s="107"/>
      <c r="BHW1658" s="107"/>
      <c r="BHX1658" s="107"/>
      <c r="BHY1658" s="107"/>
      <c r="BHZ1658" s="107"/>
      <c r="BIA1658" s="107"/>
      <c r="BIB1658" s="107"/>
      <c r="BIC1658" s="107"/>
      <c r="BID1658" s="107"/>
      <c r="BIE1658" s="107"/>
      <c r="BIF1658" s="107"/>
      <c r="BIG1658" s="107"/>
      <c r="BIH1658" s="107"/>
      <c r="BII1658" s="107"/>
      <c r="BIJ1658" s="107"/>
      <c r="BIK1658" s="107"/>
      <c r="BIL1658" s="107"/>
      <c r="BIM1658" s="107"/>
      <c r="BIN1658" s="107"/>
      <c r="BIO1658" s="107"/>
      <c r="BIP1658" s="107"/>
      <c r="BIQ1658" s="107"/>
      <c r="BIR1658" s="107"/>
      <c r="BIS1658" s="107"/>
      <c r="BIT1658" s="107"/>
      <c r="BIU1658" s="107"/>
      <c r="BIV1658" s="107"/>
      <c r="BIW1658" s="107"/>
      <c r="BIX1658" s="107"/>
      <c r="BIY1658" s="107"/>
      <c r="BIZ1658" s="107"/>
      <c r="BJA1658" s="107"/>
      <c r="BJB1658" s="107"/>
      <c r="BJC1658" s="107"/>
      <c r="BJD1658" s="107"/>
      <c r="BJE1658" s="107"/>
      <c r="BJF1658" s="107"/>
      <c r="BJG1658" s="107"/>
      <c r="BJH1658" s="107"/>
      <c r="BJI1658" s="107"/>
      <c r="BJJ1658" s="107"/>
      <c r="BJK1658" s="107"/>
      <c r="BJL1658" s="107"/>
      <c r="BJM1658" s="107"/>
      <c r="BJN1658" s="107"/>
      <c r="BJO1658" s="107"/>
      <c r="BJP1658" s="107"/>
      <c r="BJQ1658" s="107"/>
      <c r="BJR1658" s="107"/>
      <c r="BJS1658" s="107"/>
      <c r="BJT1658" s="107"/>
      <c r="BJU1658" s="107"/>
      <c r="BJV1658" s="107"/>
      <c r="BJW1658" s="107"/>
      <c r="BJX1658" s="107"/>
      <c r="BJY1658" s="107"/>
      <c r="BJZ1658" s="107"/>
      <c r="BKA1658" s="107"/>
      <c r="BKB1658" s="107"/>
      <c r="BKC1658" s="107"/>
      <c r="BKD1658" s="107"/>
      <c r="BKE1658" s="107"/>
      <c r="BKF1658" s="107"/>
      <c r="BKG1658" s="107"/>
      <c r="BKH1658" s="107"/>
      <c r="BKI1658" s="107"/>
      <c r="BKJ1658" s="107"/>
      <c r="BKK1658" s="107"/>
      <c r="BKL1658" s="107"/>
      <c r="BKM1658" s="107"/>
      <c r="BKN1658" s="107"/>
      <c r="BKO1658" s="107"/>
      <c r="BKP1658" s="107"/>
      <c r="BKQ1658" s="107"/>
      <c r="BKR1658" s="107"/>
      <c r="BKS1658" s="107"/>
      <c r="BKT1658" s="107"/>
      <c r="BKU1658" s="107"/>
      <c r="BKV1658" s="107"/>
      <c r="BKW1658" s="107"/>
      <c r="BKX1658" s="107"/>
      <c r="BKY1658" s="107"/>
      <c r="BKZ1658" s="107"/>
      <c r="BLA1658" s="107"/>
      <c r="BLB1658" s="107"/>
      <c r="BLC1658" s="107"/>
      <c r="BLD1658" s="107"/>
      <c r="BLE1658" s="107"/>
      <c r="BLF1658" s="107"/>
      <c r="BLG1658" s="107"/>
      <c r="BLH1658" s="107"/>
      <c r="BLI1658" s="107"/>
      <c r="BLJ1658" s="107"/>
      <c r="BLK1658" s="107"/>
      <c r="BLL1658" s="107"/>
      <c r="BLM1658" s="107"/>
      <c r="BLN1658" s="107"/>
      <c r="BLO1658" s="107"/>
      <c r="BLP1658" s="107"/>
      <c r="BLQ1658" s="107"/>
      <c r="BLR1658" s="107"/>
      <c r="BLS1658" s="107"/>
      <c r="BLT1658" s="107"/>
      <c r="BLU1658" s="107"/>
      <c r="BLV1658" s="107"/>
      <c r="BLW1658" s="107"/>
      <c r="BLX1658" s="107"/>
      <c r="BLY1658" s="107"/>
      <c r="BLZ1658" s="107"/>
      <c r="BMA1658" s="107"/>
      <c r="BMB1658" s="107"/>
      <c r="BMC1658" s="107"/>
      <c r="BMD1658" s="107"/>
      <c r="BME1658" s="107"/>
      <c r="BMF1658" s="107"/>
      <c r="BMG1658" s="107"/>
      <c r="BMH1658" s="107"/>
      <c r="BMI1658" s="107"/>
      <c r="BMJ1658" s="107"/>
      <c r="BMK1658" s="107"/>
      <c r="BML1658" s="107"/>
      <c r="BMM1658" s="107"/>
      <c r="BMN1658" s="107"/>
      <c r="BMO1658" s="107"/>
      <c r="BMP1658" s="107"/>
      <c r="BMQ1658" s="107"/>
      <c r="BMR1658" s="107"/>
      <c r="BMS1658" s="107"/>
      <c r="BMT1658" s="107"/>
      <c r="BMU1658" s="107"/>
      <c r="BMV1658" s="107"/>
      <c r="BMW1658" s="107"/>
      <c r="BMX1658" s="107"/>
      <c r="BMY1658" s="107"/>
      <c r="BMZ1658" s="107"/>
      <c r="BNA1658" s="107"/>
      <c r="BNB1658" s="107"/>
      <c r="BNC1658" s="107"/>
      <c r="BND1658" s="107"/>
      <c r="BNE1658" s="107"/>
      <c r="BNF1658" s="107"/>
      <c r="BNG1658" s="107"/>
      <c r="BNH1658" s="107"/>
      <c r="BNI1658" s="107"/>
      <c r="BNJ1658" s="107"/>
      <c r="BNK1658" s="107"/>
      <c r="BNL1658" s="107"/>
      <c r="BNM1658" s="107"/>
      <c r="BNN1658" s="107"/>
      <c r="BNO1658" s="107"/>
      <c r="BNP1658" s="107"/>
      <c r="BNQ1658" s="107"/>
      <c r="BNR1658" s="107"/>
      <c r="BNS1658" s="107"/>
      <c r="BNT1658" s="107"/>
      <c r="BNU1658" s="107"/>
      <c r="BNV1658" s="107"/>
      <c r="BNW1658" s="107"/>
      <c r="BNX1658" s="107"/>
      <c r="BNY1658" s="107"/>
      <c r="BNZ1658" s="107"/>
      <c r="BOA1658" s="107"/>
      <c r="BOB1658" s="107"/>
      <c r="BOC1658" s="107"/>
      <c r="BOD1658" s="107"/>
      <c r="BOE1658" s="107"/>
      <c r="BOF1658" s="107"/>
      <c r="BOG1658" s="107"/>
      <c r="BOH1658" s="107"/>
      <c r="BOI1658" s="107"/>
      <c r="BOJ1658" s="107"/>
      <c r="BOK1658" s="107"/>
      <c r="BOL1658" s="107"/>
      <c r="BOM1658" s="107"/>
      <c r="BON1658" s="107"/>
      <c r="BOO1658" s="107"/>
      <c r="BOP1658" s="107"/>
      <c r="BOQ1658" s="107"/>
      <c r="BOR1658" s="107"/>
      <c r="BOS1658" s="107"/>
      <c r="BOT1658" s="107"/>
      <c r="BOU1658" s="107"/>
      <c r="BOV1658" s="107"/>
      <c r="BOW1658" s="107"/>
      <c r="BOX1658" s="107"/>
      <c r="BOY1658" s="107"/>
      <c r="BOZ1658" s="107"/>
      <c r="BPA1658" s="107"/>
      <c r="BPB1658" s="107"/>
      <c r="BPC1658" s="107"/>
      <c r="BPD1658" s="107"/>
      <c r="BPE1658" s="107"/>
      <c r="BPF1658" s="107"/>
      <c r="BPG1658" s="107"/>
      <c r="BPH1658" s="107"/>
      <c r="BPI1658" s="107"/>
      <c r="BPJ1658" s="107"/>
      <c r="BPK1658" s="107"/>
      <c r="BPL1658" s="107"/>
      <c r="BPM1658" s="107"/>
      <c r="BPN1658" s="107"/>
      <c r="BPO1658" s="107"/>
      <c r="BPP1658" s="107"/>
      <c r="BPQ1658" s="107"/>
      <c r="BPR1658" s="107"/>
      <c r="BPS1658" s="107"/>
      <c r="BPT1658" s="107"/>
      <c r="BPU1658" s="107"/>
      <c r="BPV1658" s="107"/>
      <c r="BPW1658" s="107"/>
      <c r="BPX1658" s="107"/>
      <c r="BPY1658" s="107"/>
      <c r="BPZ1658" s="107"/>
      <c r="BQA1658" s="107"/>
      <c r="BQB1658" s="107"/>
      <c r="BQC1658" s="107"/>
      <c r="BQD1658" s="107"/>
      <c r="BQE1658" s="107"/>
      <c r="BQF1658" s="107"/>
      <c r="BQG1658" s="107"/>
      <c r="BQH1658" s="107"/>
      <c r="BQI1658" s="107"/>
      <c r="BQJ1658" s="107"/>
      <c r="BQK1658" s="107"/>
      <c r="BQL1658" s="107"/>
      <c r="BQM1658" s="107"/>
      <c r="BQN1658" s="107"/>
      <c r="BQO1658" s="107"/>
      <c r="BQP1658" s="107"/>
      <c r="BQQ1658" s="107"/>
      <c r="BQR1658" s="107"/>
      <c r="BQS1658" s="107"/>
      <c r="BQT1658" s="107"/>
      <c r="BQU1658" s="107"/>
      <c r="BQV1658" s="107"/>
      <c r="BQW1658" s="107"/>
      <c r="BQX1658" s="107"/>
      <c r="BQY1658" s="107"/>
      <c r="BQZ1658" s="107"/>
      <c r="BRA1658" s="107"/>
      <c r="BRB1658" s="107"/>
      <c r="BRC1658" s="107"/>
      <c r="BRD1658" s="107"/>
      <c r="BRE1658" s="107"/>
      <c r="BRF1658" s="107"/>
      <c r="BRG1658" s="107"/>
      <c r="BRH1658" s="107"/>
      <c r="BRI1658" s="107"/>
      <c r="BRJ1658" s="107"/>
      <c r="BRK1658" s="107"/>
      <c r="BRL1658" s="107"/>
      <c r="BRM1658" s="107"/>
      <c r="BRN1658" s="107"/>
      <c r="BRO1658" s="107"/>
      <c r="BRP1658" s="107"/>
      <c r="BRQ1658" s="107"/>
      <c r="BRR1658" s="107"/>
      <c r="BRS1658" s="107"/>
      <c r="BRT1658" s="107"/>
      <c r="BRU1658" s="107"/>
      <c r="BRV1658" s="107"/>
      <c r="BRW1658" s="107"/>
      <c r="BRX1658" s="107"/>
      <c r="BRY1658" s="107"/>
      <c r="BRZ1658" s="107"/>
      <c r="BSA1658" s="107"/>
      <c r="BSB1658" s="107"/>
      <c r="BSC1658" s="107"/>
      <c r="BSD1658" s="107"/>
      <c r="BSE1658" s="107"/>
      <c r="BSF1658" s="107"/>
      <c r="BSG1658" s="107"/>
      <c r="BSH1658" s="107"/>
      <c r="BSI1658" s="107"/>
      <c r="BSJ1658" s="107"/>
      <c r="BSK1658" s="107"/>
      <c r="BSL1658" s="107"/>
      <c r="BSM1658" s="107"/>
      <c r="BSN1658" s="107"/>
      <c r="BSO1658" s="107"/>
      <c r="BSP1658" s="107"/>
      <c r="BSQ1658" s="107"/>
      <c r="BSR1658" s="107"/>
      <c r="BSS1658" s="107"/>
      <c r="BST1658" s="107"/>
      <c r="BSU1658" s="107"/>
      <c r="BSV1658" s="107"/>
      <c r="BSW1658" s="107"/>
      <c r="BSX1658" s="107"/>
      <c r="BSY1658" s="107"/>
      <c r="BSZ1658" s="107"/>
      <c r="BTA1658" s="107"/>
      <c r="BTB1658" s="107"/>
      <c r="BTC1658" s="107"/>
      <c r="BTD1658" s="107"/>
      <c r="BTE1658" s="107"/>
      <c r="BTF1658" s="107"/>
      <c r="BTG1658" s="107"/>
      <c r="BTH1658" s="107"/>
      <c r="BTI1658" s="107"/>
      <c r="BTJ1658" s="107"/>
      <c r="BTK1658" s="107"/>
      <c r="BTL1658" s="107"/>
      <c r="BTM1658" s="107"/>
      <c r="BTN1658" s="107"/>
      <c r="BTO1658" s="107"/>
      <c r="BTP1658" s="107"/>
      <c r="BTQ1658" s="107"/>
      <c r="BTR1658" s="107"/>
      <c r="BTS1658" s="107"/>
      <c r="BTT1658" s="107"/>
      <c r="BTU1658" s="107"/>
      <c r="BTV1658" s="107"/>
      <c r="BTW1658" s="107"/>
      <c r="BTX1658" s="107"/>
      <c r="BTY1658" s="107"/>
      <c r="BTZ1658" s="107"/>
      <c r="BUA1658" s="107"/>
      <c r="BUB1658" s="107"/>
      <c r="BUC1658" s="107"/>
      <c r="BUD1658" s="107"/>
      <c r="BUE1658" s="107"/>
      <c r="BUF1658" s="107"/>
      <c r="BUG1658" s="107"/>
      <c r="BUH1658" s="107"/>
      <c r="BUI1658" s="107"/>
      <c r="BUJ1658" s="107"/>
      <c r="BUK1658" s="107"/>
      <c r="BUL1658" s="107"/>
      <c r="BUM1658" s="107"/>
      <c r="BUN1658" s="107"/>
      <c r="BUO1658" s="107"/>
      <c r="BUP1658" s="107"/>
      <c r="BUQ1658" s="107"/>
      <c r="BUR1658" s="107"/>
      <c r="BUS1658" s="107"/>
      <c r="BUT1658" s="107"/>
      <c r="BUU1658" s="107"/>
      <c r="BUV1658" s="107"/>
      <c r="BUW1658" s="107"/>
      <c r="BUX1658" s="107"/>
      <c r="BUY1658" s="107"/>
      <c r="BUZ1658" s="107"/>
      <c r="BVA1658" s="107"/>
      <c r="BVB1658" s="107"/>
      <c r="BVC1658" s="107"/>
      <c r="BVD1658" s="107"/>
      <c r="BVE1658" s="107"/>
      <c r="BVF1658" s="107"/>
      <c r="BVG1658" s="107"/>
      <c r="BVH1658" s="107"/>
      <c r="BVI1658" s="107"/>
      <c r="BVJ1658" s="107"/>
      <c r="BVK1658" s="107"/>
      <c r="BVL1658" s="107"/>
      <c r="BVM1658" s="107"/>
      <c r="BVN1658" s="107"/>
      <c r="BVO1658" s="107"/>
      <c r="BVP1658" s="107"/>
      <c r="BVQ1658" s="107"/>
      <c r="BVR1658" s="107"/>
      <c r="BVS1658" s="107"/>
      <c r="BVT1658" s="107"/>
      <c r="BVU1658" s="107"/>
      <c r="BVV1658" s="107"/>
      <c r="BVW1658" s="107"/>
      <c r="BVX1658" s="107"/>
      <c r="BVY1658" s="107"/>
      <c r="BVZ1658" s="107"/>
      <c r="BWA1658" s="107"/>
      <c r="BWB1658" s="107"/>
      <c r="BWC1658" s="107"/>
      <c r="BWD1658" s="107"/>
      <c r="BWE1658" s="107"/>
      <c r="BWF1658" s="107"/>
      <c r="BWG1658" s="107"/>
      <c r="BWH1658" s="107"/>
      <c r="BWI1658" s="107"/>
      <c r="BWJ1658" s="107"/>
      <c r="BWK1658" s="107"/>
      <c r="BWL1658" s="107"/>
      <c r="BWM1658" s="107"/>
      <c r="BWN1658" s="107"/>
      <c r="BWO1658" s="107"/>
      <c r="BWP1658" s="107"/>
      <c r="BWQ1658" s="107"/>
      <c r="BWR1658" s="107"/>
      <c r="BWS1658" s="107"/>
      <c r="BWT1658" s="107"/>
      <c r="BWU1658" s="107"/>
      <c r="BWV1658" s="107"/>
      <c r="BWW1658" s="107"/>
      <c r="BWX1658" s="107"/>
      <c r="BWY1658" s="107"/>
      <c r="BWZ1658" s="107"/>
      <c r="BXA1658" s="107"/>
      <c r="BXB1658" s="107"/>
      <c r="BXC1658" s="107"/>
      <c r="BXD1658" s="107"/>
      <c r="BXE1658" s="107"/>
      <c r="BXF1658" s="107"/>
      <c r="BXG1658" s="107"/>
      <c r="BXH1658" s="107"/>
      <c r="BXI1658" s="107"/>
      <c r="BXJ1658" s="107"/>
      <c r="BXK1658" s="107"/>
      <c r="BXL1658" s="107"/>
      <c r="BXM1658" s="107"/>
      <c r="BXN1658" s="107"/>
      <c r="BXO1658" s="107"/>
      <c r="BXP1658" s="107"/>
      <c r="BXQ1658" s="107"/>
      <c r="BXR1658" s="107"/>
      <c r="BXS1658" s="107"/>
      <c r="BXT1658" s="107"/>
      <c r="BXU1658" s="107"/>
      <c r="BXV1658" s="107"/>
      <c r="BXW1658" s="107"/>
      <c r="BXX1658" s="107"/>
      <c r="BXY1658" s="107"/>
      <c r="BXZ1658" s="107"/>
      <c r="BYA1658" s="107"/>
      <c r="BYB1658" s="107"/>
      <c r="BYC1658" s="107"/>
      <c r="BYD1658" s="107"/>
      <c r="BYE1658" s="107"/>
      <c r="BYF1658" s="107"/>
      <c r="BYG1658" s="107"/>
      <c r="BYH1658" s="107"/>
      <c r="BYI1658" s="107"/>
      <c r="BYJ1658" s="107"/>
      <c r="BYK1658" s="107"/>
      <c r="BYL1658" s="107"/>
      <c r="BYM1658" s="107"/>
      <c r="BYN1658" s="107"/>
      <c r="BYO1658" s="107"/>
      <c r="BYP1658" s="107"/>
      <c r="BYQ1658" s="107"/>
      <c r="BYR1658" s="107"/>
      <c r="BYS1658" s="107"/>
      <c r="BYT1658" s="107"/>
      <c r="BYU1658" s="107"/>
      <c r="BYV1658" s="107"/>
      <c r="BYW1658" s="107"/>
      <c r="BYX1658" s="107"/>
      <c r="BYY1658" s="107"/>
      <c r="BYZ1658" s="107"/>
      <c r="BZA1658" s="107"/>
      <c r="BZB1658" s="107"/>
      <c r="BZC1658" s="107"/>
      <c r="BZD1658" s="107"/>
      <c r="BZE1658" s="107"/>
      <c r="BZF1658" s="107"/>
      <c r="BZG1658" s="107"/>
      <c r="BZH1658" s="107"/>
      <c r="BZI1658" s="107"/>
      <c r="BZJ1658" s="107"/>
      <c r="BZK1658" s="107"/>
      <c r="BZL1658" s="107"/>
      <c r="BZM1658" s="107"/>
      <c r="BZN1658" s="107"/>
      <c r="BZO1658" s="107"/>
      <c r="BZP1658" s="107"/>
      <c r="BZQ1658" s="107"/>
      <c r="BZR1658" s="107"/>
      <c r="BZS1658" s="107"/>
      <c r="BZT1658" s="107"/>
      <c r="BZU1658" s="107"/>
      <c r="BZV1658" s="107"/>
      <c r="BZW1658" s="107"/>
      <c r="BZX1658" s="107"/>
      <c r="BZY1658" s="107"/>
      <c r="BZZ1658" s="107"/>
      <c r="CAA1658" s="107"/>
      <c r="CAB1658" s="107"/>
      <c r="CAC1658" s="107"/>
      <c r="CAD1658" s="107"/>
      <c r="CAE1658" s="107"/>
      <c r="CAF1658" s="107"/>
      <c r="CAG1658" s="107"/>
      <c r="CAH1658" s="107"/>
      <c r="CAI1658" s="107"/>
      <c r="CAJ1658" s="107"/>
      <c r="CAK1658" s="107"/>
      <c r="CAL1658" s="107"/>
      <c r="CAM1658" s="107"/>
      <c r="CAN1658" s="107"/>
      <c r="CAO1658" s="107"/>
      <c r="CAP1658" s="107"/>
      <c r="CAQ1658" s="107"/>
      <c r="CAR1658" s="107"/>
      <c r="CAS1658" s="107"/>
      <c r="CAT1658" s="107"/>
      <c r="CAU1658" s="107"/>
      <c r="CAV1658" s="107"/>
      <c r="CAW1658" s="107"/>
      <c r="CAX1658" s="107"/>
      <c r="CAY1658" s="107"/>
      <c r="CAZ1658" s="107"/>
      <c r="CBA1658" s="107"/>
      <c r="CBB1658" s="107"/>
      <c r="CBC1658" s="107"/>
      <c r="CBD1658" s="107"/>
      <c r="CBE1658" s="107"/>
      <c r="CBF1658" s="107"/>
      <c r="CBG1658" s="107"/>
      <c r="CBH1658" s="107"/>
      <c r="CBI1658" s="107"/>
      <c r="CBJ1658" s="107"/>
      <c r="CBK1658" s="107"/>
      <c r="CBL1658" s="107"/>
      <c r="CBM1658" s="107"/>
      <c r="CBN1658" s="107"/>
      <c r="CBO1658" s="107"/>
      <c r="CBP1658" s="107"/>
      <c r="CBQ1658" s="107"/>
      <c r="CBR1658" s="107"/>
      <c r="CBS1658" s="107"/>
      <c r="CBT1658" s="107"/>
      <c r="CBU1658" s="107"/>
      <c r="CBV1658" s="107"/>
      <c r="CBW1658" s="107"/>
      <c r="CBX1658" s="107"/>
      <c r="CBY1658" s="107"/>
      <c r="CBZ1658" s="107"/>
      <c r="CCA1658" s="107"/>
      <c r="CCB1658" s="107"/>
      <c r="CCC1658" s="107"/>
      <c r="CCD1658" s="107"/>
      <c r="CCE1658" s="107"/>
      <c r="CCF1658" s="107"/>
      <c r="CCG1658" s="107"/>
      <c r="CCH1658" s="107"/>
      <c r="CCI1658" s="107"/>
      <c r="CCJ1658" s="107"/>
      <c r="CCK1658" s="107"/>
      <c r="CCL1658" s="107"/>
      <c r="CCM1658" s="107"/>
      <c r="CCN1658" s="107"/>
      <c r="CCO1658" s="107"/>
      <c r="CCP1658" s="107"/>
      <c r="CCQ1658" s="107"/>
      <c r="CCR1658" s="107"/>
      <c r="CCS1658" s="107"/>
      <c r="CCT1658" s="107"/>
      <c r="CCU1658" s="107"/>
      <c r="CCV1658" s="107"/>
      <c r="CCW1658" s="107"/>
      <c r="CCX1658" s="107"/>
      <c r="CCY1658" s="107"/>
      <c r="CCZ1658" s="107"/>
      <c r="CDA1658" s="107"/>
      <c r="CDB1658" s="107"/>
      <c r="CDC1658" s="107"/>
      <c r="CDD1658" s="107"/>
      <c r="CDE1658" s="107"/>
      <c r="CDF1658" s="107"/>
      <c r="CDG1658" s="107"/>
      <c r="CDH1658" s="107"/>
      <c r="CDI1658" s="107"/>
      <c r="CDJ1658" s="107"/>
      <c r="CDK1658" s="107"/>
      <c r="CDL1658" s="107"/>
      <c r="CDM1658" s="107"/>
      <c r="CDN1658" s="107"/>
      <c r="CDO1658" s="107"/>
      <c r="CDP1658" s="107"/>
      <c r="CDQ1658" s="107"/>
      <c r="CDR1658" s="107"/>
      <c r="CDS1658" s="107"/>
      <c r="CDT1658" s="107"/>
      <c r="CDU1658" s="107"/>
      <c r="CDV1658" s="107"/>
      <c r="CDW1658" s="107"/>
      <c r="CDX1658" s="107"/>
      <c r="CDY1658" s="107"/>
      <c r="CDZ1658" s="107"/>
      <c r="CEA1658" s="107"/>
      <c r="CEB1658" s="107"/>
      <c r="CEC1658" s="107"/>
      <c r="CED1658" s="107"/>
      <c r="CEE1658" s="107"/>
      <c r="CEF1658" s="107"/>
      <c r="CEG1658" s="107"/>
      <c r="CEH1658" s="107"/>
      <c r="CEI1658" s="107"/>
      <c r="CEJ1658" s="107"/>
      <c r="CEK1658" s="107"/>
      <c r="CEL1658" s="107"/>
      <c r="CEM1658" s="107"/>
      <c r="CEN1658" s="107"/>
      <c r="CEO1658" s="107"/>
      <c r="CEP1658" s="107"/>
      <c r="CEQ1658" s="107"/>
      <c r="CER1658" s="107"/>
      <c r="CES1658" s="107"/>
      <c r="CET1658" s="107"/>
      <c r="CEU1658" s="107"/>
      <c r="CEV1658" s="107"/>
      <c r="CEW1658" s="107"/>
      <c r="CEX1658" s="107"/>
      <c r="CEY1658" s="107"/>
      <c r="CEZ1658" s="107"/>
      <c r="CFA1658" s="107"/>
      <c r="CFB1658" s="107"/>
      <c r="CFC1658" s="107"/>
      <c r="CFD1658" s="107"/>
      <c r="CFE1658" s="107"/>
      <c r="CFF1658" s="107"/>
      <c r="CFG1658" s="107"/>
      <c r="CFH1658" s="107"/>
      <c r="CFI1658" s="107"/>
      <c r="CFJ1658" s="107"/>
      <c r="CFK1658" s="107"/>
      <c r="CFL1658" s="107"/>
      <c r="CFM1658" s="107"/>
      <c r="CFN1658" s="107"/>
      <c r="CFO1658" s="107"/>
      <c r="CFP1658" s="107"/>
      <c r="CFQ1658" s="107"/>
      <c r="CFR1658" s="107"/>
      <c r="CFS1658" s="107"/>
      <c r="CFT1658" s="107"/>
      <c r="CFU1658" s="107"/>
      <c r="CFV1658" s="107"/>
      <c r="CFW1658" s="107"/>
      <c r="CFX1658" s="107"/>
      <c r="CFY1658" s="107"/>
      <c r="CFZ1658" s="107"/>
      <c r="CGA1658" s="107"/>
      <c r="CGB1658" s="107"/>
      <c r="CGC1658" s="107"/>
      <c r="CGD1658" s="107"/>
      <c r="CGE1658" s="107"/>
      <c r="CGF1658" s="107"/>
      <c r="CGG1658" s="107"/>
      <c r="CGH1658" s="107"/>
      <c r="CGI1658" s="107"/>
      <c r="CGJ1658" s="107"/>
      <c r="CGK1658" s="107"/>
      <c r="CGL1658" s="107"/>
      <c r="CGM1658" s="107"/>
      <c r="CGN1658" s="107"/>
      <c r="CGO1658" s="107"/>
      <c r="CGP1658" s="107"/>
      <c r="CGQ1658" s="107"/>
      <c r="CGR1658" s="107"/>
      <c r="CGS1658" s="107"/>
      <c r="CGT1658" s="107"/>
      <c r="CGU1658" s="107"/>
      <c r="CGV1658" s="107"/>
      <c r="CGW1658" s="107"/>
      <c r="CGX1658" s="107"/>
      <c r="CGY1658" s="107"/>
      <c r="CGZ1658" s="107"/>
      <c r="CHA1658" s="107"/>
      <c r="CHB1658" s="107"/>
      <c r="CHC1658" s="107"/>
      <c r="CHD1658" s="107"/>
      <c r="CHE1658" s="107"/>
      <c r="CHF1658" s="107"/>
      <c r="CHG1658" s="107"/>
      <c r="CHH1658" s="107"/>
      <c r="CHI1658" s="107"/>
      <c r="CHJ1658" s="107"/>
      <c r="CHK1658" s="107"/>
      <c r="CHL1658" s="107"/>
      <c r="CHM1658" s="107"/>
      <c r="CHN1658" s="107"/>
      <c r="CHO1658" s="107"/>
      <c r="CHP1658" s="107"/>
      <c r="CHQ1658" s="107"/>
      <c r="CHR1658" s="107"/>
      <c r="CHS1658" s="107"/>
      <c r="CHT1658" s="107"/>
      <c r="CHU1658" s="107"/>
      <c r="CHV1658" s="107"/>
      <c r="CHW1658" s="107"/>
      <c r="CHX1658" s="107"/>
      <c r="CHY1658" s="107"/>
      <c r="CHZ1658" s="107"/>
      <c r="CIA1658" s="107"/>
      <c r="CIB1658" s="107"/>
      <c r="CIC1658" s="107"/>
      <c r="CID1658" s="107"/>
      <c r="CIE1658" s="107"/>
      <c r="CIF1658" s="107"/>
      <c r="CIG1658" s="107"/>
      <c r="CIH1658" s="107"/>
      <c r="CII1658" s="107"/>
      <c r="CIJ1658" s="107"/>
      <c r="CIK1658" s="107"/>
      <c r="CIL1658" s="107"/>
      <c r="CIM1658" s="107"/>
      <c r="CIN1658" s="107"/>
      <c r="CIO1658" s="107"/>
      <c r="CIP1658" s="107"/>
      <c r="CIQ1658" s="107"/>
      <c r="CIR1658" s="107"/>
      <c r="CIS1658" s="107"/>
      <c r="CIT1658" s="107"/>
      <c r="CIU1658" s="107"/>
      <c r="CIV1658" s="107"/>
      <c r="CIW1658" s="107"/>
      <c r="CIX1658" s="107"/>
      <c r="CIY1658" s="107"/>
      <c r="CIZ1658" s="107"/>
      <c r="CJA1658" s="107"/>
      <c r="CJB1658" s="107"/>
      <c r="CJC1658" s="107"/>
      <c r="CJD1658" s="107"/>
      <c r="CJE1658" s="107"/>
      <c r="CJF1658" s="107"/>
      <c r="CJG1658" s="107"/>
      <c r="CJH1658" s="107"/>
      <c r="CJI1658" s="107"/>
      <c r="CJJ1658" s="107"/>
      <c r="CJK1658" s="107"/>
      <c r="CJL1658" s="107"/>
      <c r="CJM1658" s="107"/>
      <c r="CJN1658" s="107"/>
      <c r="CJO1658" s="107"/>
      <c r="CJP1658" s="107"/>
      <c r="CJQ1658" s="107"/>
      <c r="CJR1658" s="107"/>
      <c r="CJS1658" s="107"/>
      <c r="CJT1658" s="107"/>
      <c r="CJU1658" s="107"/>
      <c r="CJV1658" s="107"/>
      <c r="CJW1658" s="107"/>
      <c r="CJX1658" s="107"/>
      <c r="CJY1658" s="107"/>
      <c r="CJZ1658" s="107"/>
      <c r="CKA1658" s="107"/>
      <c r="CKB1658" s="107"/>
      <c r="CKC1658" s="107"/>
      <c r="CKD1658" s="107"/>
      <c r="CKE1658" s="107"/>
      <c r="CKF1658" s="107"/>
      <c r="CKG1658" s="107"/>
      <c r="CKH1658" s="107"/>
      <c r="CKI1658" s="107"/>
      <c r="CKJ1658" s="107"/>
      <c r="CKK1658" s="107"/>
      <c r="CKL1658" s="107"/>
      <c r="CKM1658" s="107"/>
      <c r="CKN1658" s="107"/>
      <c r="CKO1658" s="107"/>
      <c r="CKP1658" s="107"/>
      <c r="CKQ1658" s="107"/>
      <c r="CKR1658" s="107"/>
      <c r="CKS1658" s="107"/>
      <c r="CKT1658" s="107"/>
      <c r="CKU1658" s="107"/>
      <c r="CKV1658" s="107"/>
      <c r="CKW1658" s="107"/>
      <c r="CKX1658" s="107"/>
      <c r="CKY1658" s="107"/>
      <c r="CKZ1658" s="107"/>
      <c r="CLA1658" s="107"/>
      <c r="CLB1658" s="107"/>
      <c r="CLC1658" s="107"/>
      <c r="CLD1658" s="107"/>
      <c r="CLE1658" s="107"/>
      <c r="CLF1658" s="107"/>
      <c r="CLG1658" s="107"/>
      <c r="CLH1658" s="107"/>
      <c r="CLI1658" s="107"/>
      <c r="CLJ1658" s="107"/>
      <c r="CLK1658" s="107"/>
      <c r="CLL1658" s="107"/>
      <c r="CLM1658" s="107"/>
      <c r="CLN1658" s="107"/>
      <c r="CLO1658" s="107"/>
      <c r="CLP1658" s="107"/>
      <c r="CLQ1658" s="107"/>
      <c r="CLR1658" s="107"/>
      <c r="CLS1658" s="107"/>
      <c r="CLT1658" s="107"/>
      <c r="CLU1658" s="107"/>
      <c r="CLV1658" s="107"/>
      <c r="CLW1658" s="107"/>
      <c r="CLX1658" s="107"/>
      <c r="CLY1658" s="107"/>
      <c r="CLZ1658" s="107"/>
      <c r="CMA1658" s="107"/>
      <c r="CMB1658" s="107"/>
      <c r="CMC1658" s="107"/>
      <c r="CMD1658" s="107"/>
      <c r="CME1658" s="107"/>
      <c r="CMF1658" s="107"/>
      <c r="CMG1658" s="107"/>
      <c r="CMH1658" s="107"/>
      <c r="CMI1658" s="107"/>
      <c r="CMJ1658" s="107"/>
      <c r="CMK1658" s="107"/>
      <c r="CML1658" s="107"/>
      <c r="CMM1658" s="107"/>
      <c r="CMN1658" s="107"/>
      <c r="CMO1658" s="107"/>
      <c r="CMP1658" s="107"/>
      <c r="CMQ1658" s="107"/>
      <c r="CMR1658" s="107"/>
      <c r="CMS1658" s="107"/>
      <c r="CMT1658" s="107"/>
      <c r="CMU1658" s="107"/>
      <c r="CMV1658" s="107"/>
      <c r="CMW1658" s="107"/>
      <c r="CMX1658" s="107"/>
      <c r="CMY1658" s="107"/>
      <c r="CMZ1658" s="107"/>
      <c r="CNA1658" s="107"/>
      <c r="CNB1658" s="107"/>
      <c r="CNC1658" s="107"/>
      <c r="CND1658" s="107"/>
      <c r="CNE1658" s="107"/>
      <c r="CNF1658" s="107"/>
      <c r="CNG1658" s="107"/>
      <c r="CNH1658" s="107"/>
      <c r="CNI1658" s="107"/>
      <c r="CNJ1658" s="107"/>
      <c r="CNK1658" s="107"/>
      <c r="CNL1658" s="107"/>
      <c r="CNM1658" s="107"/>
      <c r="CNN1658" s="107"/>
      <c r="CNO1658" s="107"/>
      <c r="CNP1658" s="107"/>
      <c r="CNQ1658" s="107"/>
      <c r="CNR1658" s="107"/>
      <c r="CNS1658" s="107"/>
      <c r="CNT1658" s="107"/>
      <c r="CNU1658" s="107"/>
      <c r="CNV1658" s="107"/>
      <c r="CNW1658" s="107"/>
      <c r="CNX1658" s="107"/>
      <c r="CNY1658" s="107"/>
      <c r="CNZ1658" s="107"/>
      <c r="COA1658" s="107"/>
      <c r="COB1658" s="107"/>
      <c r="COC1658" s="107"/>
      <c r="COD1658" s="107"/>
      <c r="COE1658" s="107"/>
      <c r="COF1658" s="107"/>
      <c r="COG1658" s="107"/>
      <c r="COH1658" s="107"/>
      <c r="COI1658" s="107"/>
      <c r="COJ1658" s="107"/>
      <c r="COK1658" s="107"/>
      <c r="COL1658" s="107"/>
      <c r="COM1658" s="107"/>
      <c r="CON1658" s="107"/>
      <c r="COO1658" s="107"/>
      <c r="COP1658" s="107"/>
      <c r="COQ1658" s="107"/>
      <c r="COR1658" s="107"/>
      <c r="COS1658" s="107"/>
      <c r="COT1658" s="107"/>
      <c r="COU1658" s="107"/>
      <c r="COV1658" s="107"/>
      <c r="COW1658" s="107"/>
      <c r="COX1658" s="107"/>
      <c r="COY1658" s="107"/>
      <c r="COZ1658" s="107"/>
      <c r="CPA1658" s="107"/>
      <c r="CPB1658" s="107"/>
      <c r="CPC1658" s="107"/>
      <c r="CPD1658" s="107"/>
      <c r="CPE1658" s="107"/>
      <c r="CPF1658" s="107"/>
      <c r="CPG1658" s="107"/>
      <c r="CPH1658" s="107"/>
      <c r="CPI1658" s="107"/>
      <c r="CPJ1658" s="107"/>
      <c r="CPK1658" s="107"/>
      <c r="CPL1658" s="107"/>
      <c r="CPM1658" s="107"/>
      <c r="CPN1658" s="107"/>
      <c r="CPO1658" s="107"/>
      <c r="CPP1658" s="107"/>
      <c r="CPQ1658" s="107"/>
      <c r="CPR1658" s="107"/>
      <c r="CPS1658" s="107"/>
      <c r="CPT1658" s="107"/>
      <c r="CPU1658" s="107"/>
      <c r="CPV1658" s="107"/>
      <c r="CPW1658" s="107"/>
      <c r="CPX1658" s="107"/>
      <c r="CPY1658" s="107"/>
      <c r="CPZ1658" s="107"/>
      <c r="CQA1658" s="107"/>
      <c r="CQB1658" s="107"/>
      <c r="CQC1658" s="107"/>
      <c r="CQD1658" s="107"/>
      <c r="CQE1658" s="107"/>
      <c r="CQF1658" s="107"/>
      <c r="CQG1658" s="107"/>
      <c r="CQH1658" s="107"/>
      <c r="CQI1658" s="107"/>
      <c r="CQJ1658" s="107"/>
      <c r="CQK1658" s="107"/>
      <c r="CQL1658" s="107"/>
      <c r="CQM1658" s="107"/>
      <c r="CQN1658" s="107"/>
      <c r="CQO1658" s="107"/>
      <c r="CQP1658" s="107"/>
      <c r="CQQ1658" s="107"/>
      <c r="CQR1658" s="107"/>
      <c r="CQS1658" s="107"/>
      <c r="CQT1658" s="107"/>
      <c r="CQU1658" s="107"/>
      <c r="CQV1658" s="107"/>
      <c r="CQW1658" s="107"/>
      <c r="CQX1658" s="107"/>
      <c r="CQY1658" s="107"/>
      <c r="CQZ1658" s="107"/>
      <c r="CRA1658" s="107"/>
      <c r="CRB1658" s="107"/>
      <c r="CRC1658" s="107"/>
      <c r="CRD1658" s="107"/>
      <c r="CRE1658" s="107"/>
      <c r="CRF1658" s="107"/>
      <c r="CRG1658" s="107"/>
      <c r="CRH1658" s="107"/>
      <c r="CRI1658" s="107"/>
      <c r="CRJ1658" s="107"/>
      <c r="CRK1658" s="107"/>
      <c r="CRL1658" s="107"/>
      <c r="CRM1658" s="107"/>
      <c r="CRN1658" s="107"/>
      <c r="CRO1658" s="107"/>
      <c r="CRP1658" s="107"/>
      <c r="CRQ1658" s="107"/>
      <c r="CRR1658" s="107"/>
      <c r="CRS1658" s="107"/>
      <c r="CRT1658" s="107"/>
      <c r="CRU1658" s="107"/>
      <c r="CRV1658" s="107"/>
      <c r="CRW1658" s="107"/>
      <c r="CRX1658" s="107"/>
      <c r="CRY1658" s="107"/>
      <c r="CRZ1658" s="107"/>
      <c r="CSA1658" s="107"/>
      <c r="CSB1658" s="107"/>
      <c r="CSC1658" s="107"/>
      <c r="CSD1658" s="107"/>
      <c r="CSE1658" s="107"/>
      <c r="CSF1658" s="107"/>
      <c r="CSG1658" s="107"/>
      <c r="CSH1658" s="107"/>
      <c r="CSI1658" s="107"/>
      <c r="CSJ1658" s="107"/>
      <c r="CSK1658" s="107"/>
      <c r="CSL1658" s="107"/>
      <c r="CSM1658" s="107"/>
      <c r="CSN1658" s="107"/>
      <c r="CSO1658" s="107"/>
      <c r="CSP1658" s="107"/>
      <c r="CSQ1658" s="107"/>
      <c r="CSR1658" s="107"/>
      <c r="CSS1658" s="107"/>
      <c r="CST1658" s="107"/>
      <c r="CSU1658" s="107"/>
      <c r="CSV1658" s="107"/>
      <c r="CSW1658" s="107"/>
      <c r="CSX1658" s="107"/>
      <c r="CSY1658" s="107"/>
      <c r="CSZ1658" s="107"/>
      <c r="CTA1658" s="107"/>
      <c r="CTB1658" s="107"/>
      <c r="CTC1658" s="107"/>
      <c r="CTD1658" s="107"/>
      <c r="CTE1658" s="107"/>
      <c r="CTF1658" s="107"/>
      <c r="CTG1658" s="107"/>
      <c r="CTH1658" s="107"/>
      <c r="CTI1658" s="107"/>
      <c r="CTJ1658" s="107"/>
      <c r="CTK1658" s="107"/>
      <c r="CTL1658" s="107"/>
      <c r="CTM1658" s="107"/>
      <c r="CTN1658" s="107"/>
      <c r="CTO1658" s="107"/>
      <c r="CTP1658" s="107"/>
      <c r="CTQ1658" s="107"/>
      <c r="CTR1658" s="107"/>
      <c r="CTS1658" s="107"/>
      <c r="CTT1658" s="107"/>
      <c r="CTU1658" s="107"/>
      <c r="CTV1658" s="107"/>
      <c r="CTW1658" s="107"/>
      <c r="CTX1658" s="107"/>
      <c r="CTY1658" s="107"/>
      <c r="CTZ1658" s="107"/>
      <c r="CUA1658" s="107"/>
      <c r="CUB1658" s="107"/>
      <c r="CUC1658" s="107"/>
      <c r="CUD1658" s="107"/>
      <c r="CUE1658" s="107"/>
      <c r="CUF1658" s="107"/>
      <c r="CUG1658" s="107"/>
      <c r="CUH1658" s="107"/>
      <c r="CUI1658" s="107"/>
      <c r="CUJ1658" s="107"/>
      <c r="CUK1658" s="107"/>
      <c r="CUL1658" s="107"/>
      <c r="CUM1658" s="107"/>
      <c r="CUN1658" s="107"/>
      <c r="CUO1658" s="107"/>
      <c r="CUP1658" s="107"/>
      <c r="CUQ1658" s="107"/>
      <c r="CUR1658" s="107"/>
      <c r="CUS1658" s="107"/>
      <c r="CUT1658" s="107"/>
      <c r="CUU1658" s="107"/>
      <c r="CUV1658" s="107"/>
      <c r="CUW1658" s="107"/>
      <c r="CUX1658" s="107"/>
      <c r="CUY1658" s="107"/>
      <c r="CUZ1658" s="107"/>
      <c r="CVA1658" s="107"/>
      <c r="CVB1658" s="107"/>
      <c r="CVC1658" s="107"/>
      <c r="CVD1658" s="107"/>
      <c r="CVE1658" s="107"/>
      <c r="CVF1658" s="107"/>
      <c r="CVG1658" s="107"/>
      <c r="CVH1658" s="107"/>
      <c r="CVI1658" s="107"/>
      <c r="CVJ1658" s="107"/>
      <c r="CVK1658" s="107"/>
      <c r="CVL1658" s="107"/>
      <c r="CVM1658" s="107"/>
      <c r="CVN1658" s="107"/>
      <c r="CVO1658" s="107"/>
      <c r="CVP1658" s="107"/>
      <c r="CVQ1658" s="107"/>
      <c r="CVR1658" s="107"/>
      <c r="CVS1658" s="107"/>
      <c r="CVT1658" s="107"/>
      <c r="CVU1658" s="107"/>
      <c r="CVV1658" s="107"/>
      <c r="CVW1658" s="107"/>
      <c r="CVX1658" s="107"/>
      <c r="CVY1658" s="107"/>
      <c r="CVZ1658" s="107"/>
      <c r="CWA1658" s="107"/>
      <c r="CWB1658" s="107"/>
      <c r="CWC1658" s="107"/>
      <c r="CWD1658" s="107"/>
      <c r="CWE1658" s="107"/>
      <c r="CWF1658" s="107"/>
      <c r="CWG1658" s="107"/>
      <c r="CWH1658" s="107"/>
      <c r="CWI1658" s="107"/>
      <c r="CWJ1658" s="107"/>
      <c r="CWK1658" s="107"/>
      <c r="CWL1658" s="107"/>
      <c r="CWM1658" s="107"/>
      <c r="CWN1658" s="107"/>
      <c r="CWO1658" s="107"/>
      <c r="CWP1658" s="107"/>
      <c r="CWQ1658" s="107"/>
      <c r="CWR1658" s="107"/>
      <c r="CWS1658" s="107"/>
      <c r="CWT1658" s="107"/>
      <c r="CWU1658" s="107"/>
      <c r="CWV1658" s="107"/>
      <c r="CWW1658" s="107"/>
      <c r="CWX1658" s="107"/>
      <c r="CWY1658" s="107"/>
      <c r="CWZ1658" s="107"/>
      <c r="CXA1658" s="107"/>
      <c r="CXB1658" s="107"/>
      <c r="CXC1658" s="107"/>
      <c r="CXD1658" s="107"/>
      <c r="CXE1658" s="107"/>
      <c r="CXF1658" s="107"/>
      <c r="CXG1658" s="107"/>
      <c r="CXH1658" s="107"/>
      <c r="CXI1658" s="107"/>
      <c r="CXJ1658" s="107"/>
      <c r="CXK1658" s="107"/>
      <c r="CXL1658" s="107"/>
      <c r="CXM1658" s="107"/>
      <c r="CXN1658" s="107"/>
      <c r="CXO1658" s="107"/>
      <c r="CXP1658" s="107"/>
      <c r="CXQ1658" s="107"/>
      <c r="CXR1658" s="107"/>
      <c r="CXS1658" s="107"/>
      <c r="CXT1658" s="107"/>
      <c r="CXU1658" s="107"/>
      <c r="CXV1658" s="107"/>
      <c r="CXW1658" s="107"/>
      <c r="CXX1658" s="107"/>
      <c r="CXY1658" s="107"/>
      <c r="CXZ1658" s="107"/>
      <c r="CYA1658" s="107"/>
      <c r="CYB1658" s="107"/>
      <c r="CYC1658" s="107"/>
      <c r="CYD1658" s="107"/>
      <c r="CYE1658" s="107"/>
      <c r="CYF1658" s="107"/>
      <c r="CYG1658" s="107"/>
      <c r="CYH1658" s="107"/>
      <c r="CYI1658" s="107"/>
      <c r="CYJ1658" s="107"/>
      <c r="CYK1658" s="107"/>
      <c r="CYL1658" s="107"/>
      <c r="CYM1658" s="107"/>
      <c r="CYN1658" s="107"/>
      <c r="CYO1658" s="107"/>
      <c r="CYP1658" s="107"/>
      <c r="CYQ1658" s="107"/>
      <c r="CYR1658" s="107"/>
      <c r="CYS1658" s="107"/>
      <c r="CYT1658" s="107"/>
      <c r="CYU1658" s="107"/>
      <c r="CYV1658" s="107"/>
      <c r="CYW1658" s="107"/>
      <c r="CYX1658" s="107"/>
      <c r="CYY1658" s="107"/>
      <c r="CYZ1658" s="107"/>
      <c r="CZA1658" s="107"/>
      <c r="CZB1658" s="107"/>
      <c r="CZC1658" s="107"/>
      <c r="CZD1658" s="107"/>
      <c r="CZE1658" s="107"/>
      <c r="CZF1658" s="107"/>
      <c r="CZG1658" s="107"/>
      <c r="CZH1658" s="107"/>
      <c r="CZI1658" s="107"/>
      <c r="CZJ1658" s="107"/>
      <c r="CZK1658" s="107"/>
      <c r="CZL1658" s="107"/>
      <c r="CZM1658" s="107"/>
      <c r="CZN1658" s="107"/>
      <c r="CZO1658" s="107"/>
      <c r="CZP1658" s="107"/>
      <c r="CZQ1658" s="107"/>
      <c r="CZR1658" s="107"/>
      <c r="CZS1658" s="107"/>
      <c r="CZT1658" s="107"/>
      <c r="CZU1658" s="107"/>
      <c r="CZV1658" s="107"/>
      <c r="CZW1658" s="107"/>
      <c r="CZX1658" s="107"/>
      <c r="CZY1658" s="107"/>
      <c r="CZZ1658" s="107"/>
      <c r="DAA1658" s="107"/>
      <c r="DAB1658" s="107"/>
      <c r="DAC1658" s="107"/>
      <c r="DAD1658" s="107"/>
      <c r="DAE1658" s="107"/>
      <c r="DAF1658" s="107"/>
      <c r="DAG1658" s="107"/>
      <c r="DAH1658" s="107"/>
      <c r="DAI1658" s="107"/>
      <c r="DAJ1658" s="107"/>
      <c r="DAK1658" s="107"/>
      <c r="DAL1658" s="107"/>
      <c r="DAM1658" s="107"/>
      <c r="DAN1658" s="107"/>
      <c r="DAO1658" s="107"/>
      <c r="DAP1658" s="107"/>
      <c r="DAQ1658" s="107"/>
      <c r="DAR1658" s="107"/>
      <c r="DAS1658" s="107"/>
      <c r="DAT1658" s="107"/>
      <c r="DAU1658" s="107"/>
      <c r="DAV1658" s="107"/>
      <c r="DAW1658" s="107"/>
      <c r="DAX1658" s="107"/>
      <c r="DAY1658" s="107"/>
      <c r="DAZ1658" s="107"/>
      <c r="DBA1658" s="107"/>
      <c r="DBB1658" s="107"/>
      <c r="DBC1658" s="107"/>
      <c r="DBD1658" s="107"/>
      <c r="DBE1658" s="107"/>
      <c r="DBF1658" s="107"/>
      <c r="DBG1658" s="107"/>
      <c r="DBH1658" s="107"/>
      <c r="DBI1658" s="107"/>
      <c r="DBJ1658" s="107"/>
      <c r="DBK1658" s="107"/>
      <c r="DBL1658" s="107"/>
      <c r="DBM1658" s="107"/>
      <c r="DBN1658" s="107"/>
      <c r="DBO1658" s="107"/>
      <c r="DBP1658" s="107"/>
      <c r="DBQ1658" s="107"/>
      <c r="DBR1658" s="107"/>
      <c r="DBS1658" s="107"/>
      <c r="DBT1658" s="107"/>
      <c r="DBU1658" s="107"/>
      <c r="DBV1658" s="107"/>
      <c r="DBW1658" s="107"/>
      <c r="DBX1658" s="107"/>
      <c r="DBY1658" s="107"/>
      <c r="DBZ1658" s="107"/>
      <c r="DCA1658" s="107"/>
      <c r="DCB1658" s="107"/>
      <c r="DCC1658" s="107"/>
      <c r="DCD1658" s="107"/>
      <c r="DCE1658" s="107"/>
      <c r="DCF1658" s="107"/>
      <c r="DCG1658" s="107"/>
      <c r="DCH1658" s="107"/>
      <c r="DCI1658" s="107"/>
      <c r="DCJ1658" s="107"/>
      <c r="DCK1658" s="107"/>
      <c r="DCL1658" s="107"/>
      <c r="DCM1658" s="107"/>
      <c r="DCN1658" s="107"/>
      <c r="DCO1658" s="107"/>
      <c r="DCP1658" s="107"/>
      <c r="DCQ1658" s="107"/>
      <c r="DCR1658" s="107"/>
      <c r="DCS1658" s="107"/>
      <c r="DCT1658" s="107"/>
      <c r="DCU1658" s="107"/>
      <c r="DCV1658" s="107"/>
      <c r="DCW1658" s="107"/>
      <c r="DCX1658" s="107"/>
      <c r="DCY1658" s="107"/>
      <c r="DCZ1658" s="107"/>
      <c r="DDA1658" s="107"/>
      <c r="DDB1658" s="107"/>
      <c r="DDC1658" s="107"/>
      <c r="DDD1658" s="107"/>
      <c r="DDE1658" s="107"/>
      <c r="DDF1658" s="107"/>
      <c r="DDG1658" s="107"/>
      <c r="DDH1658" s="107"/>
      <c r="DDI1658" s="107"/>
      <c r="DDJ1658" s="107"/>
      <c r="DDK1658" s="107"/>
      <c r="DDL1658" s="107"/>
      <c r="DDM1658" s="107"/>
      <c r="DDN1658" s="107"/>
      <c r="DDO1658" s="107"/>
      <c r="DDP1658" s="107"/>
      <c r="DDQ1658" s="107"/>
      <c r="DDR1658" s="107"/>
      <c r="DDS1658" s="107"/>
      <c r="DDT1658" s="107"/>
      <c r="DDU1658" s="107"/>
      <c r="DDV1658" s="107"/>
      <c r="DDW1658" s="107"/>
      <c r="DDX1658" s="107"/>
      <c r="DDY1658" s="107"/>
      <c r="DDZ1658" s="107"/>
      <c r="DEA1658" s="107"/>
      <c r="DEB1658" s="107"/>
      <c r="DEC1658" s="107"/>
      <c r="DED1658" s="107"/>
      <c r="DEE1658" s="107"/>
      <c r="DEF1658" s="107"/>
      <c r="DEG1658" s="107"/>
      <c r="DEH1658" s="107"/>
      <c r="DEI1658" s="107"/>
      <c r="DEJ1658" s="107"/>
      <c r="DEK1658" s="107"/>
      <c r="DEL1658" s="107"/>
      <c r="DEM1658" s="107"/>
      <c r="DEN1658" s="107"/>
      <c r="DEO1658" s="107"/>
      <c r="DEP1658" s="107"/>
      <c r="DEQ1658" s="107"/>
      <c r="DER1658" s="107"/>
      <c r="DES1658" s="107"/>
      <c r="DET1658" s="107"/>
      <c r="DEU1658" s="107"/>
      <c r="DEV1658" s="107"/>
      <c r="DEW1658" s="107"/>
      <c r="DEX1658" s="107"/>
      <c r="DEY1658" s="107"/>
      <c r="DEZ1658" s="107"/>
      <c r="DFA1658" s="107"/>
      <c r="DFB1658" s="107"/>
      <c r="DFC1658" s="107"/>
      <c r="DFD1658" s="107"/>
      <c r="DFE1658" s="107"/>
      <c r="DFF1658" s="107"/>
      <c r="DFG1658" s="107"/>
      <c r="DFH1658" s="107"/>
      <c r="DFI1658" s="107"/>
      <c r="DFJ1658" s="107"/>
      <c r="DFK1658" s="107"/>
      <c r="DFL1658" s="107"/>
      <c r="DFM1658" s="107"/>
      <c r="DFN1658" s="107"/>
      <c r="DFO1658" s="107"/>
      <c r="DFP1658" s="107"/>
      <c r="DFQ1658" s="107"/>
      <c r="DFR1658" s="107"/>
      <c r="DFS1658" s="107"/>
      <c r="DFT1658" s="107"/>
      <c r="DFU1658" s="107"/>
      <c r="DFV1658" s="107"/>
      <c r="DFW1658" s="107"/>
      <c r="DFX1658" s="107"/>
      <c r="DFY1658" s="107"/>
      <c r="DFZ1658" s="107"/>
      <c r="DGA1658" s="107"/>
      <c r="DGB1658" s="107"/>
      <c r="DGC1658" s="107"/>
      <c r="DGD1658" s="107"/>
      <c r="DGE1658" s="107"/>
      <c r="DGF1658" s="107"/>
      <c r="DGG1658" s="107"/>
      <c r="DGH1658" s="107"/>
      <c r="DGI1658" s="107"/>
      <c r="DGJ1658" s="107"/>
      <c r="DGK1658" s="107"/>
      <c r="DGL1658" s="107"/>
      <c r="DGM1658" s="107"/>
      <c r="DGN1658" s="107"/>
      <c r="DGO1658" s="107"/>
      <c r="DGP1658" s="107"/>
      <c r="DGQ1658" s="107"/>
      <c r="DGR1658" s="107"/>
      <c r="DGS1658" s="107"/>
      <c r="DGT1658" s="107"/>
      <c r="DGU1658" s="107"/>
      <c r="DGV1658" s="107"/>
      <c r="DGW1658" s="107"/>
      <c r="DGX1658" s="107"/>
      <c r="DGY1658" s="107"/>
      <c r="DGZ1658" s="107"/>
      <c r="DHA1658" s="107"/>
      <c r="DHB1658" s="107"/>
      <c r="DHC1658" s="107"/>
      <c r="DHD1658" s="107"/>
      <c r="DHE1658" s="107"/>
      <c r="DHF1658" s="107"/>
      <c r="DHG1658" s="107"/>
      <c r="DHH1658" s="107"/>
      <c r="DHI1658" s="107"/>
      <c r="DHJ1658" s="107"/>
      <c r="DHK1658" s="107"/>
      <c r="DHL1658" s="107"/>
      <c r="DHM1658" s="107"/>
      <c r="DHN1658" s="107"/>
      <c r="DHO1658" s="107"/>
      <c r="DHP1658" s="107"/>
      <c r="DHQ1658" s="107"/>
      <c r="DHR1658" s="107"/>
      <c r="DHS1658" s="107"/>
      <c r="DHT1658" s="107"/>
      <c r="DHU1658" s="107"/>
      <c r="DHV1658" s="107"/>
      <c r="DHW1658" s="107"/>
      <c r="DHX1658" s="107"/>
      <c r="DHY1658" s="107"/>
      <c r="DHZ1658" s="107"/>
      <c r="DIA1658" s="107"/>
      <c r="DIB1658" s="107"/>
      <c r="DIC1658" s="107"/>
      <c r="DID1658" s="107"/>
      <c r="DIE1658" s="107"/>
      <c r="DIF1658" s="107"/>
      <c r="DIG1658" s="107"/>
      <c r="DIH1658" s="107"/>
      <c r="DII1658" s="107"/>
      <c r="DIJ1658" s="107"/>
      <c r="DIK1658" s="107"/>
      <c r="DIL1658" s="107"/>
      <c r="DIM1658" s="107"/>
      <c r="DIN1658" s="107"/>
      <c r="DIO1658" s="107"/>
      <c r="DIP1658" s="107"/>
      <c r="DIQ1658" s="107"/>
      <c r="DIR1658" s="107"/>
      <c r="DIS1658" s="107"/>
      <c r="DIT1658" s="107"/>
      <c r="DIU1658" s="107"/>
      <c r="DIV1658" s="107"/>
      <c r="DIW1658" s="107"/>
      <c r="DIX1658" s="107"/>
      <c r="DIY1658" s="107"/>
      <c r="DIZ1658" s="107"/>
      <c r="DJA1658" s="107"/>
      <c r="DJB1658" s="107"/>
      <c r="DJC1658" s="107"/>
      <c r="DJD1658" s="107"/>
      <c r="DJE1658" s="107"/>
      <c r="DJF1658" s="107"/>
      <c r="DJG1658" s="107"/>
      <c r="DJH1658" s="107"/>
      <c r="DJI1658" s="107"/>
      <c r="DJJ1658" s="107"/>
      <c r="DJK1658" s="107"/>
      <c r="DJL1658" s="107"/>
      <c r="DJM1658" s="107"/>
      <c r="DJN1658" s="107"/>
      <c r="DJO1658" s="107"/>
      <c r="DJP1658" s="107"/>
      <c r="DJQ1658" s="107"/>
      <c r="DJR1658" s="107"/>
      <c r="DJS1658" s="107"/>
      <c r="DJT1658" s="107"/>
      <c r="DJU1658" s="107"/>
      <c r="DJV1658" s="107"/>
      <c r="DJW1658" s="107"/>
      <c r="DJX1658" s="107"/>
      <c r="DJY1658" s="107"/>
      <c r="DJZ1658" s="107"/>
      <c r="DKA1658" s="107"/>
      <c r="DKB1658" s="107"/>
      <c r="DKC1658" s="107"/>
      <c r="DKD1658" s="107"/>
      <c r="DKE1658" s="107"/>
      <c r="DKF1658" s="107"/>
      <c r="DKG1658" s="107"/>
      <c r="DKH1658" s="107"/>
      <c r="DKI1658" s="107"/>
      <c r="DKJ1658" s="107"/>
      <c r="DKK1658" s="107"/>
      <c r="DKL1658" s="107"/>
      <c r="DKM1658" s="107"/>
      <c r="DKN1658" s="107"/>
      <c r="DKO1658" s="107"/>
      <c r="DKP1658" s="107"/>
      <c r="DKQ1658" s="107"/>
      <c r="DKR1658" s="107"/>
      <c r="DKS1658" s="107"/>
      <c r="DKT1658" s="107"/>
      <c r="DKU1658" s="107"/>
      <c r="DKV1658" s="107"/>
      <c r="DKW1658" s="107"/>
      <c r="DKX1658" s="107"/>
      <c r="DKY1658" s="107"/>
      <c r="DKZ1658" s="107"/>
      <c r="DLA1658" s="107"/>
      <c r="DLB1658" s="107"/>
      <c r="DLC1658" s="107"/>
      <c r="DLD1658" s="107"/>
      <c r="DLE1658" s="107"/>
      <c r="DLF1658" s="107"/>
      <c r="DLG1658" s="107"/>
      <c r="DLH1658" s="107"/>
      <c r="DLI1658" s="107"/>
      <c r="DLJ1658" s="107"/>
      <c r="DLK1658" s="107"/>
      <c r="DLL1658" s="107"/>
      <c r="DLM1658" s="107"/>
      <c r="DLN1658" s="107"/>
      <c r="DLO1658" s="107"/>
      <c r="DLP1658" s="107"/>
      <c r="DLQ1658" s="107"/>
      <c r="DLR1658" s="107"/>
      <c r="DLS1658" s="107"/>
      <c r="DLT1658" s="107"/>
      <c r="DLU1658" s="107"/>
      <c r="DLV1658" s="107"/>
      <c r="DLW1658" s="107"/>
      <c r="DLX1658" s="107"/>
      <c r="DLY1658" s="107"/>
      <c r="DLZ1658" s="107"/>
      <c r="DMA1658" s="107"/>
      <c r="DMB1658" s="107"/>
      <c r="DMC1658" s="107"/>
      <c r="DMD1658" s="107"/>
      <c r="DME1658" s="107"/>
      <c r="DMF1658" s="107"/>
      <c r="DMG1658" s="107"/>
      <c r="DMH1658" s="107"/>
      <c r="DMI1658" s="107"/>
      <c r="DMJ1658" s="107"/>
      <c r="DMK1658" s="107"/>
      <c r="DML1658" s="107"/>
      <c r="DMM1658" s="107"/>
      <c r="DMN1658" s="107"/>
      <c r="DMO1658" s="107"/>
      <c r="DMP1658" s="107"/>
      <c r="DMQ1658" s="107"/>
      <c r="DMR1658" s="107"/>
      <c r="DMS1658" s="107"/>
      <c r="DMT1658" s="107"/>
      <c r="DMU1658" s="107"/>
      <c r="DMV1658" s="107"/>
      <c r="DMW1658" s="107"/>
      <c r="DMX1658" s="107"/>
      <c r="DMY1658" s="107"/>
      <c r="DMZ1658" s="107"/>
      <c r="DNA1658" s="107"/>
      <c r="DNB1658" s="107"/>
      <c r="DNC1658" s="107"/>
      <c r="DND1658" s="107"/>
      <c r="DNE1658" s="107"/>
      <c r="DNF1658" s="107"/>
      <c r="DNG1658" s="107"/>
      <c r="DNH1658" s="107"/>
      <c r="DNI1658" s="107"/>
      <c r="DNJ1658" s="107"/>
      <c r="DNK1658" s="107"/>
      <c r="DNL1658" s="107"/>
      <c r="DNM1658" s="107"/>
      <c r="DNN1658" s="107"/>
      <c r="DNO1658" s="107"/>
      <c r="DNP1658" s="107"/>
      <c r="DNQ1658" s="107"/>
      <c r="DNR1658" s="107"/>
      <c r="DNS1658" s="107"/>
      <c r="DNT1658" s="107"/>
      <c r="DNU1658" s="107"/>
      <c r="DNV1658" s="107"/>
      <c r="DNW1658" s="107"/>
      <c r="DNX1658" s="107"/>
      <c r="DNY1658" s="107"/>
      <c r="DNZ1658" s="107"/>
      <c r="DOA1658" s="107"/>
      <c r="DOB1658" s="107"/>
      <c r="DOC1658" s="107"/>
      <c r="DOD1658" s="107"/>
      <c r="DOE1658" s="107"/>
      <c r="DOF1658" s="107"/>
      <c r="DOG1658" s="107"/>
      <c r="DOH1658" s="107"/>
      <c r="DOI1658" s="107"/>
      <c r="DOJ1658" s="107"/>
      <c r="DOK1658" s="107"/>
      <c r="DOL1658" s="107"/>
      <c r="DOM1658" s="107"/>
      <c r="DON1658" s="107"/>
      <c r="DOO1658" s="107"/>
      <c r="DOP1658" s="107"/>
      <c r="DOQ1658" s="107"/>
      <c r="DOR1658" s="107"/>
      <c r="DOS1658" s="107"/>
      <c r="DOT1658" s="107"/>
      <c r="DOU1658" s="107"/>
      <c r="DOV1658" s="107"/>
      <c r="DOW1658" s="107"/>
      <c r="DOX1658" s="107"/>
      <c r="DOY1658" s="107"/>
      <c r="DOZ1658" s="107"/>
      <c r="DPA1658" s="107"/>
      <c r="DPB1658" s="107"/>
      <c r="DPC1658" s="107"/>
      <c r="DPD1658" s="107"/>
      <c r="DPE1658" s="107"/>
      <c r="DPF1658" s="107"/>
      <c r="DPG1658" s="107"/>
      <c r="DPH1658" s="107"/>
      <c r="DPI1658" s="107"/>
      <c r="DPJ1658" s="107"/>
      <c r="DPK1658" s="107"/>
      <c r="DPL1658" s="107"/>
      <c r="DPM1658" s="107"/>
      <c r="DPN1658" s="107"/>
      <c r="DPO1658" s="107"/>
      <c r="DPP1658" s="107"/>
      <c r="DPQ1658" s="107"/>
      <c r="DPR1658" s="107"/>
      <c r="DPS1658" s="107"/>
      <c r="DPT1658" s="107"/>
      <c r="DPU1658" s="107"/>
      <c r="DPV1658" s="107"/>
      <c r="DPW1658" s="107"/>
      <c r="DPX1658" s="107"/>
      <c r="DPY1658" s="107"/>
      <c r="DPZ1658" s="107"/>
      <c r="DQA1658" s="107"/>
      <c r="DQB1658" s="107"/>
      <c r="DQC1658" s="107"/>
      <c r="DQD1658" s="107"/>
      <c r="DQE1658" s="107"/>
      <c r="DQF1658" s="107"/>
      <c r="DQG1658" s="107"/>
      <c r="DQH1658" s="107"/>
      <c r="DQI1658" s="107"/>
      <c r="DQJ1658" s="107"/>
      <c r="DQK1658" s="107"/>
      <c r="DQL1658" s="107"/>
      <c r="DQM1658" s="107"/>
      <c r="DQN1658" s="107"/>
      <c r="DQO1658" s="107"/>
      <c r="DQP1658" s="107"/>
      <c r="DQQ1658" s="107"/>
      <c r="DQR1658" s="107"/>
      <c r="DQS1658" s="107"/>
      <c r="DQT1658" s="107"/>
      <c r="DQU1658" s="107"/>
      <c r="DQV1658" s="107"/>
      <c r="DQW1658" s="107"/>
      <c r="DQX1658" s="107"/>
      <c r="DQY1658" s="107"/>
      <c r="DQZ1658" s="107"/>
      <c r="DRA1658" s="107"/>
      <c r="DRB1658" s="107"/>
      <c r="DRC1658" s="107"/>
      <c r="DRD1658" s="107"/>
      <c r="DRE1658" s="107"/>
      <c r="DRF1658" s="107"/>
      <c r="DRG1658" s="107"/>
      <c r="DRH1658" s="107"/>
      <c r="DRI1658" s="107"/>
      <c r="DRJ1658" s="107"/>
      <c r="DRK1658" s="107"/>
      <c r="DRL1658" s="107"/>
      <c r="DRM1658" s="107"/>
      <c r="DRN1658" s="107"/>
      <c r="DRO1658" s="107"/>
      <c r="DRP1658" s="107"/>
      <c r="DRQ1658" s="107"/>
      <c r="DRR1658" s="107"/>
      <c r="DRS1658" s="107"/>
      <c r="DRT1658" s="107"/>
      <c r="DRU1658" s="107"/>
      <c r="DRV1658" s="107"/>
      <c r="DRW1658" s="107"/>
      <c r="DRX1658" s="107"/>
      <c r="DRY1658" s="107"/>
      <c r="DRZ1658" s="107"/>
      <c r="DSA1658" s="107"/>
      <c r="DSB1658" s="107"/>
      <c r="DSC1658" s="107"/>
      <c r="DSD1658" s="107"/>
      <c r="DSE1658" s="107"/>
      <c r="DSF1658" s="107"/>
      <c r="DSG1658" s="107"/>
      <c r="DSH1658" s="107"/>
      <c r="DSI1658" s="107"/>
      <c r="DSJ1658" s="107"/>
      <c r="DSK1658" s="107"/>
      <c r="DSL1658" s="107"/>
      <c r="DSM1658" s="107"/>
      <c r="DSN1658" s="107"/>
      <c r="DSO1658" s="107"/>
      <c r="DSP1658" s="107"/>
      <c r="DSQ1658" s="107"/>
      <c r="DSR1658" s="107"/>
      <c r="DSS1658" s="107"/>
      <c r="DST1658" s="107"/>
      <c r="DSU1658" s="107"/>
      <c r="DSV1658" s="107"/>
      <c r="DSW1658" s="107"/>
      <c r="DSX1658" s="107"/>
      <c r="DSY1658" s="107"/>
      <c r="DSZ1658" s="107"/>
      <c r="DTA1658" s="107"/>
      <c r="DTB1658" s="107"/>
      <c r="DTC1658" s="107"/>
      <c r="DTD1658" s="107"/>
      <c r="DTE1658" s="107"/>
      <c r="DTF1658" s="107"/>
      <c r="DTG1658" s="107"/>
      <c r="DTH1658" s="107"/>
      <c r="DTI1658" s="107"/>
      <c r="DTJ1658" s="107"/>
      <c r="DTK1658" s="107"/>
      <c r="DTL1658" s="107"/>
      <c r="DTM1658" s="107"/>
      <c r="DTN1658" s="107"/>
      <c r="DTO1658" s="107"/>
      <c r="DTP1658" s="107"/>
      <c r="DTQ1658" s="107"/>
      <c r="DTR1658" s="107"/>
      <c r="DTS1658" s="107"/>
      <c r="DTT1658" s="107"/>
      <c r="DTU1658" s="107"/>
      <c r="DTV1658" s="107"/>
      <c r="DTW1658" s="107"/>
      <c r="DTX1658" s="107"/>
      <c r="DTY1658" s="107"/>
      <c r="DTZ1658" s="107"/>
      <c r="DUA1658" s="107"/>
      <c r="DUB1658" s="107"/>
      <c r="DUC1658" s="107"/>
      <c r="DUD1658" s="107"/>
      <c r="DUE1658" s="107"/>
      <c r="DUF1658" s="107"/>
      <c r="DUG1658" s="107"/>
      <c r="DUH1658" s="107"/>
      <c r="DUI1658" s="107"/>
      <c r="DUJ1658" s="107"/>
      <c r="DUK1658" s="107"/>
      <c r="DUL1658" s="107"/>
      <c r="DUM1658" s="107"/>
      <c r="DUN1658" s="107"/>
      <c r="DUO1658" s="107"/>
      <c r="DUP1658" s="107"/>
      <c r="DUQ1658" s="107"/>
      <c r="DUR1658" s="107"/>
      <c r="DUS1658" s="107"/>
      <c r="DUT1658" s="107"/>
      <c r="DUU1658" s="107"/>
      <c r="DUV1658" s="107"/>
      <c r="DUW1658" s="107"/>
      <c r="DUX1658" s="107"/>
      <c r="DUY1658" s="107"/>
      <c r="DUZ1658" s="107"/>
      <c r="DVA1658" s="107"/>
      <c r="DVB1658" s="107"/>
      <c r="DVC1658" s="107"/>
      <c r="DVD1658" s="107"/>
      <c r="DVE1658" s="107"/>
      <c r="DVF1658" s="107"/>
      <c r="DVG1658" s="107"/>
      <c r="DVH1658" s="107"/>
      <c r="DVI1658" s="107"/>
      <c r="DVJ1658" s="107"/>
      <c r="DVK1658" s="107"/>
      <c r="DVL1658" s="107"/>
      <c r="DVM1658" s="107"/>
      <c r="DVN1658" s="107"/>
      <c r="DVO1658" s="107"/>
      <c r="DVP1658" s="107"/>
      <c r="DVQ1658" s="107"/>
      <c r="DVR1658" s="107"/>
      <c r="DVS1658" s="107"/>
      <c r="DVT1658" s="107"/>
      <c r="DVU1658" s="107"/>
      <c r="DVV1658" s="107"/>
      <c r="DVW1658" s="107"/>
      <c r="DVX1658" s="107"/>
      <c r="DVY1658" s="107"/>
      <c r="DVZ1658" s="107"/>
      <c r="DWA1658" s="107"/>
      <c r="DWB1658" s="107"/>
      <c r="DWC1658" s="107"/>
      <c r="DWD1658" s="107"/>
      <c r="DWE1658" s="107"/>
      <c r="DWF1658" s="107"/>
      <c r="DWG1658" s="107"/>
      <c r="DWH1658" s="107"/>
      <c r="DWI1658" s="107"/>
      <c r="DWJ1658" s="107"/>
      <c r="DWK1658" s="107"/>
      <c r="DWL1658" s="107"/>
      <c r="DWM1658" s="107"/>
      <c r="DWN1658" s="107"/>
      <c r="DWO1658" s="107"/>
      <c r="DWP1658" s="107"/>
      <c r="DWQ1658" s="107"/>
      <c r="DWR1658" s="107"/>
      <c r="DWS1658" s="107"/>
      <c r="DWT1658" s="107"/>
      <c r="DWU1658" s="107"/>
      <c r="DWV1658" s="107"/>
      <c r="DWW1658" s="107"/>
      <c r="DWX1658" s="107"/>
      <c r="DWY1658" s="107"/>
      <c r="DWZ1658" s="107"/>
      <c r="DXA1658" s="107"/>
      <c r="DXB1658" s="107"/>
      <c r="DXC1658" s="107"/>
      <c r="DXD1658" s="107"/>
      <c r="DXE1658" s="107"/>
      <c r="DXF1658" s="107"/>
      <c r="DXG1658" s="107"/>
      <c r="DXH1658" s="107"/>
      <c r="DXI1658" s="107"/>
      <c r="DXJ1658" s="107"/>
      <c r="DXK1658" s="107"/>
      <c r="DXL1658" s="107"/>
      <c r="DXM1658" s="107"/>
      <c r="DXN1658" s="107"/>
      <c r="DXO1658" s="107"/>
      <c r="DXP1658" s="107"/>
      <c r="DXQ1658" s="107"/>
      <c r="DXR1658" s="107"/>
      <c r="DXS1658" s="107"/>
      <c r="DXT1658" s="107"/>
      <c r="DXU1658" s="107"/>
      <c r="DXV1658" s="107"/>
      <c r="DXW1658" s="107"/>
      <c r="DXX1658" s="107"/>
      <c r="DXY1658" s="107"/>
      <c r="DXZ1658" s="107"/>
      <c r="DYA1658" s="107"/>
      <c r="DYB1658" s="107"/>
      <c r="DYC1658" s="107"/>
      <c r="DYD1658" s="107"/>
      <c r="DYE1658" s="107"/>
      <c r="DYF1658" s="107"/>
      <c r="DYG1658" s="107"/>
      <c r="DYH1658" s="107"/>
      <c r="DYI1658" s="107"/>
      <c r="DYJ1658" s="107"/>
      <c r="DYK1658" s="107"/>
      <c r="DYL1658" s="107"/>
      <c r="DYM1658" s="107"/>
      <c r="DYN1658" s="107"/>
      <c r="DYO1658" s="107"/>
      <c r="DYP1658" s="107"/>
      <c r="DYQ1658" s="107"/>
      <c r="DYR1658" s="107"/>
      <c r="DYS1658" s="107"/>
      <c r="DYT1658" s="107"/>
      <c r="DYU1658" s="107"/>
      <c r="DYV1658" s="107"/>
      <c r="DYW1658" s="107"/>
      <c r="DYX1658" s="107"/>
      <c r="DYY1658" s="107"/>
      <c r="DYZ1658" s="107"/>
      <c r="DZA1658" s="107"/>
      <c r="DZB1658" s="107"/>
      <c r="DZC1658" s="107"/>
      <c r="DZD1658" s="107"/>
      <c r="DZE1658" s="107"/>
      <c r="DZF1658" s="107"/>
      <c r="DZG1658" s="107"/>
      <c r="DZH1658" s="107"/>
      <c r="DZI1658" s="107"/>
      <c r="DZJ1658" s="107"/>
      <c r="DZK1658" s="107"/>
      <c r="DZL1658" s="107"/>
      <c r="DZM1658" s="107"/>
      <c r="DZN1658" s="107"/>
      <c r="DZO1658" s="107"/>
      <c r="DZP1658" s="107"/>
      <c r="DZQ1658" s="107"/>
      <c r="DZR1658" s="107"/>
      <c r="DZS1658" s="107"/>
      <c r="DZT1658" s="107"/>
      <c r="DZU1658" s="107"/>
      <c r="DZV1658" s="107"/>
      <c r="DZW1658" s="107"/>
      <c r="DZX1658" s="107"/>
      <c r="DZY1658" s="107"/>
      <c r="DZZ1658" s="107"/>
      <c r="EAA1658" s="107"/>
      <c r="EAB1658" s="107"/>
      <c r="EAC1658" s="107"/>
      <c r="EAD1658" s="107"/>
      <c r="EAE1658" s="107"/>
      <c r="EAF1658" s="107"/>
      <c r="EAG1658" s="107"/>
      <c r="EAH1658" s="107"/>
      <c r="EAI1658" s="107"/>
      <c r="EAJ1658" s="107"/>
      <c r="EAK1658" s="107"/>
      <c r="EAL1658" s="107"/>
      <c r="EAM1658" s="107"/>
      <c r="EAN1658" s="107"/>
      <c r="EAO1658" s="107"/>
      <c r="EAP1658" s="107"/>
      <c r="EAQ1658" s="107"/>
      <c r="EAR1658" s="107"/>
      <c r="EAS1658" s="107"/>
      <c r="EAT1658" s="107"/>
      <c r="EAU1658" s="107"/>
      <c r="EAV1658" s="107"/>
      <c r="EAW1658" s="107"/>
      <c r="EAX1658" s="107"/>
      <c r="EAY1658" s="107"/>
      <c r="EAZ1658" s="107"/>
      <c r="EBA1658" s="107"/>
      <c r="EBB1658" s="107"/>
      <c r="EBC1658" s="107"/>
      <c r="EBD1658" s="107"/>
      <c r="EBE1658" s="107"/>
      <c r="EBF1658" s="107"/>
      <c r="EBG1658" s="107"/>
      <c r="EBH1658" s="107"/>
      <c r="EBI1658" s="107"/>
      <c r="EBJ1658" s="107"/>
      <c r="EBK1658" s="107"/>
      <c r="EBL1658" s="107"/>
      <c r="EBM1658" s="107"/>
      <c r="EBN1658" s="107"/>
      <c r="EBO1658" s="107"/>
      <c r="EBP1658" s="107"/>
      <c r="EBQ1658" s="107"/>
      <c r="EBR1658" s="107"/>
      <c r="EBS1658" s="107"/>
      <c r="EBT1658" s="107"/>
      <c r="EBU1658" s="107"/>
      <c r="EBV1658" s="107"/>
      <c r="EBW1658" s="107"/>
      <c r="EBX1658" s="107"/>
      <c r="EBY1658" s="107"/>
      <c r="EBZ1658" s="107"/>
      <c r="ECA1658" s="107"/>
      <c r="ECB1658" s="107"/>
      <c r="ECC1658" s="107"/>
      <c r="ECD1658" s="107"/>
      <c r="ECE1658" s="107"/>
      <c r="ECF1658" s="107"/>
      <c r="ECG1658" s="107"/>
      <c r="ECH1658" s="107"/>
      <c r="ECI1658" s="107"/>
      <c r="ECJ1658" s="107"/>
      <c r="ECK1658" s="107"/>
      <c r="ECL1658" s="107"/>
      <c r="ECM1658" s="107"/>
      <c r="ECN1658" s="107"/>
      <c r="ECO1658" s="107"/>
      <c r="ECP1658" s="107"/>
      <c r="ECQ1658" s="107"/>
      <c r="ECR1658" s="107"/>
      <c r="ECS1658" s="107"/>
      <c r="ECT1658" s="107"/>
      <c r="ECU1658" s="107"/>
      <c r="ECV1658" s="107"/>
      <c r="ECW1658" s="107"/>
      <c r="ECX1658" s="107"/>
      <c r="ECY1658" s="107"/>
      <c r="ECZ1658" s="107"/>
      <c r="EDA1658" s="107"/>
      <c r="EDB1658" s="107"/>
      <c r="EDC1658" s="107"/>
      <c r="EDD1658" s="107"/>
      <c r="EDE1658" s="107"/>
      <c r="EDF1658" s="107"/>
      <c r="EDG1658" s="107"/>
      <c r="EDH1658" s="107"/>
      <c r="EDI1658" s="107"/>
      <c r="EDJ1658" s="107"/>
      <c r="EDK1658" s="107"/>
      <c r="EDL1658" s="107"/>
      <c r="EDM1658" s="107"/>
      <c r="EDN1658" s="107"/>
      <c r="EDO1658" s="107"/>
      <c r="EDP1658" s="107"/>
      <c r="EDQ1658" s="107"/>
      <c r="EDR1658" s="107"/>
      <c r="EDS1658" s="107"/>
      <c r="EDT1658" s="107"/>
      <c r="EDU1658" s="107"/>
      <c r="EDV1658" s="107"/>
      <c r="EDW1658" s="107"/>
      <c r="EDX1658" s="107"/>
      <c r="EDY1658" s="107"/>
      <c r="EDZ1658" s="107"/>
      <c r="EEA1658" s="107"/>
      <c r="EEB1658" s="107"/>
      <c r="EEC1658" s="107"/>
      <c r="EED1658" s="107"/>
      <c r="EEE1658" s="107"/>
      <c r="EEF1658" s="107"/>
      <c r="EEG1658" s="107"/>
      <c r="EEH1658" s="107"/>
      <c r="EEI1658" s="107"/>
      <c r="EEJ1658" s="107"/>
      <c r="EEK1658" s="107"/>
      <c r="EEL1658" s="107"/>
      <c r="EEM1658" s="107"/>
      <c r="EEN1658" s="107"/>
      <c r="EEO1658" s="107"/>
      <c r="EEP1658" s="107"/>
      <c r="EEQ1658" s="107"/>
      <c r="EER1658" s="107"/>
      <c r="EES1658" s="107"/>
      <c r="EET1658" s="107"/>
      <c r="EEU1658" s="107"/>
      <c r="EEV1658" s="107"/>
      <c r="EEW1658" s="107"/>
      <c r="EEX1658" s="107"/>
      <c r="EEY1658" s="107"/>
      <c r="EEZ1658" s="107"/>
      <c r="EFA1658" s="107"/>
      <c r="EFB1658" s="107"/>
      <c r="EFC1658" s="107"/>
      <c r="EFD1658" s="107"/>
      <c r="EFE1658" s="107"/>
      <c r="EFF1658" s="107"/>
      <c r="EFG1658" s="107"/>
      <c r="EFH1658" s="107"/>
      <c r="EFI1658" s="107"/>
      <c r="EFJ1658" s="107"/>
      <c r="EFK1658" s="107"/>
      <c r="EFL1658" s="107"/>
      <c r="EFM1658" s="107"/>
      <c r="EFN1658" s="107"/>
      <c r="EFO1658" s="107"/>
      <c r="EFP1658" s="107"/>
      <c r="EFQ1658" s="107"/>
      <c r="EFR1658" s="107"/>
      <c r="EFS1658" s="107"/>
      <c r="EFT1658" s="107"/>
      <c r="EFU1658" s="107"/>
      <c r="EFV1658" s="107"/>
      <c r="EFW1658" s="107"/>
      <c r="EFX1658" s="107"/>
      <c r="EFY1658" s="107"/>
      <c r="EFZ1658" s="107"/>
      <c r="EGA1658" s="107"/>
      <c r="EGB1658" s="107"/>
      <c r="EGC1658" s="107"/>
      <c r="EGD1658" s="107"/>
      <c r="EGE1658" s="107"/>
      <c r="EGF1658" s="107"/>
      <c r="EGG1658" s="107"/>
      <c r="EGH1658" s="107"/>
      <c r="EGI1658" s="107"/>
      <c r="EGJ1658" s="107"/>
      <c r="EGK1658" s="107"/>
      <c r="EGL1658" s="107"/>
      <c r="EGM1658" s="107"/>
      <c r="EGN1658" s="107"/>
      <c r="EGO1658" s="107"/>
      <c r="EGP1658" s="107"/>
      <c r="EGQ1658" s="107"/>
      <c r="EGR1658" s="107"/>
      <c r="EGS1658" s="107"/>
      <c r="EGT1658" s="107"/>
      <c r="EGU1658" s="107"/>
      <c r="EGV1658" s="107"/>
      <c r="EGW1658" s="107"/>
      <c r="EGX1658" s="107"/>
      <c r="EGY1658" s="107"/>
      <c r="EGZ1658" s="107"/>
      <c r="EHA1658" s="107"/>
      <c r="EHB1658" s="107"/>
      <c r="EHC1658" s="107"/>
      <c r="EHD1658" s="107"/>
      <c r="EHE1658" s="107"/>
      <c r="EHF1658" s="107"/>
      <c r="EHG1658" s="107"/>
      <c r="EHH1658" s="107"/>
      <c r="EHI1658" s="107"/>
      <c r="EHJ1658" s="107"/>
      <c r="EHK1658" s="107"/>
      <c r="EHL1658" s="107"/>
      <c r="EHM1658" s="107"/>
      <c r="EHN1658" s="107"/>
      <c r="EHO1658" s="107"/>
      <c r="EHP1658" s="107"/>
      <c r="EHQ1658" s="107"/>
      <c r="EHR1658" s="107"/>
      <c r="EHS1658" s="107"/>
      <c r="EHT1658" s="107"/>
      <c r="EHU1658" s="107"/>
      <c r="EHV1658" s="107"/>
      <c r="EHW1658" s="107"/>
      <c r="EHX1658" s="107"/>
      <c r="EHY1658" s="107"/>
      <c r="EHZ1658" s="107"/>
      <c r="EIA1658" s="107"/>
      <c r="EIB1658" s="107"/>
      <c r="EIC1658" s="107"/>
      <c r="EID1658" s="107"/>
      <c r="EIE1658" s="107"/>
      <c r="EIF1658" s="107"/>
      <c r="EIG1658" s="107"/>
      <c r="EIH1658" s="107"/>
      <c r="EII1658" s="107"/>
      <c r="EIJ1658" s="107"/>
      <c r="EIK1658" s="107"/>
      <c r="EIL1658" s="107"/>
      <c r="EIM1658" s="107"/>
      <c r="EIN1658" s="107"/>
      <c r="EIO1658" s="107"/>
      <c r="EIP1658" s="107"/>
      <c r="EIQ1658" s="107"/>
      <c r="EIR1658" s="107"/>
      <c r="EIS1658" s="107"/>
      <c r="EIT1658" s="107"/>
      <c r="EIU1658" s="107"/>
      <c r="EIV1658" s="107"/>
      <c r="EIW1658" s="107"/>
      <c r="EIX1658" s="107"/>
      <c r="EIY1658" s="107"/>
      <c r="EIZ1658" s="107"/>
      <c r="EJA1658" s="107"/>
      <c r="EJB1658" s="107"/>
      <c r="EJC1658" s="107"/>
      <c r="EJD1658" s="107"/>
      <c r="EJE1658" s="107"/>
      <c r="EJF1658" s="107"/>
      <c r="EJG1658" s="107"/>
      <c r="EJH1658" s="107"/>
      <c r="EJI1658" s="107"/>
      <c r="EJJ1658" s="107"/>
      <c r="EJK1658" s="107"/>
      <c r="EJL1658" s="107"/>
      <c r="EJM1658" s="107"/>
      <c r="EJN1658" s="107"/>
      <c r="EJO1658" s="107"/>
      <c r="EJP1658" s="107"/>
      <c r="EJQ1658" s="107"/>
      <c r="EJR1658" s="107"/>
      <c r="EJS1658" s="107"/>
      <c r="EJT1658" s="107"/>
      <c r="EJU1658" s="107"/>
      <c r="EJV1658" s="107"/>
      <c r="EJW1658" s="107"/>
      <c r="EJX1658" s="107"/>
      <c r="EJY1658" s="107"/>
      <c r="EJZ1658" s="107"/>
      <c r="EKA1658" s="107"/>
      <c r="EKB1658" s="107"/>
      <c r="EKC1658" s="107"/>
      <c r="EKD1658" s="107"/>
      <c r="EKE1658" s="107"/>
      <c r="EKF1658" s="107"/>
      <c r="EKG1658" s="107"/>
      <c r="EKH1658" s="107"/>
      <c r="EKI1658" s="107"/>
      <c r="EKJ1658" s="107"/>
      <c r="EKK1658" s="107"/>
      <c r="EKL1658" s="107"/>
      <c r="EKM1658" s="107"/>
      <c r="EKN1658" s="107"/>
      <c r="EKO1658" s="107"/>
      <c r="EKP1658" s="107"/>
      <c r="EKQ1658" s="107"/>
      <c r="EKR1658" s="107"/>
      <c r="EKS1658" s="107"/>
      <c r="EKT1658" s="107"/>
      <c r="EKU1658" s="107"/>
      <c r="EKV1658" s="107"/>
      <c r="EKW1658" s="107"/>
      <c r="EKX1658" s="107"/>
      <c r="EKY1658" s="107"/>
      <c r="EKZ1658" s="107"/>
      <c r="ELA1658" s="107"/>
      <c r="ELB1658" s="107"/>
      <c r="ELC1658" s="107"/>
      <c r="ELD1658" s="107"/>
      <c r="ELE1658" s="107"/>
      <c r="ELF1658" s="107"/>
      <c r="ELG1658" s="107"/>
      <c r="ELH1658" s="107"/>
      <c r="ELI1658" s="107"/>
      <c r="ELJ1658" s="107"/>
      <c r="ELK1658" s="107"/>
      <c r="ELL1658" s="107"/>
      <c r="ELM1658" s="107"/>
      <c r="ELN1658" s="107"/>
      <c r="ELO1658" s="107"/>
      <c r="ELP1658" s="107"/>
      <c r="ELQ1658" s="107"/>
      <c r="ELR1658" s="107"/>
      <c r="ELS1658" s="107"/>
      <c r="ELT1658" s="107"/>
      <c r="ELU1658" s="107"/>
      <c r="ELV1658" s="107"/>
      <c r="ELW1658" s="107"/>
      <c r="ELX1658" s="107"/>
      <c r="ELY1658" s="107"/>
      <c r="ELZ1658" s="107"/>
      <c r="EMA1658" s="107"/>
      <c r="EMB1658" s="107"/>
      <c r="EMC1658" s="107"/>
      <c r="EMD1658" s="107"/>
      <c r="EME1658" s="107"/>
      <c r="EMF1658" s="107"/>
      <c r="EMG1658" s="107"/>
      <c r="EMH1658" s="107"/>
      <c r="EMI1658" s="107"/>
      <c r="EMJ1658" s="107"/>
      <c r="EMK1658" s="107"/>
      <c r="EML1658" s="107"/>
      <c r="EMM1658" s="107"/>
      <c r="EMN1658" s="107"/>
      <c r="EMO1658" s="107"/>
      <c r="EMP1658" s="107"/>
      <c r="EMQ1658" s="107"/>
      <c r="EMR1658" s="107"/>
      <c r="EMS1658" s="107"/>
      <c r="EMT1658" s="107"/>
      <c r="EMU1658" s="107"/>
      <c r="EMV1658" s="107"/>
      <c r="EMW1658" s="107"/>
      <c r="EMX1658" s="107"/>
      <c r="EMY1658" s="107"/>
      <c r="EMZ1658" s="107"/>
      <c r="ENA1658" s="107"/>
      <c r="ENB1658" s="107"/>
      <c r="ENC1658" s="107"/>
      <c r="END1658" s="107"/>
      <c r="ENE1658" s="107"/>
      <c r="ENF1658" s="107"/>
      <c r="ENG1658" s="107"/>
      <c r="ENH1658" s="107"/>
      <c r="ENI1658" s="107"/>
      <c r="ENJ1658" s="107"/>
      <c r="ENK1658" s="107"/>
      <c r="ENL1658" s="107"/>
      <c r="ENM1658" s="107"/>
      <c r="ENN1658" s="107"/>
      <c r="ENO1658" s="107"/>
      <c r="ENP1658" s="107"/>
      <c r="ENQ1658" s="107"/>
      <c r="ENR1658" s="107"/>
      <c r="ENS1658" s="107"/>
      <c r="ENT1658" s="107"/>
      <c r="ENU1658" s="107"/>
      <c r="ENV1658" s="107"/>
      <c r="ENW1658" s="107"/>
      <c r="ENX1658" s="107"/>
      <c r="ENY1658" s="107"/>
      <c r="ENZ1658" s="107"/>
      <c r="EOA1658" s="107"/>
      <c r="EOB1658" s="107"/>
      <c r="EOC1658" s="107"/>
      <c r="EOD1658" s="107"/>
      <c r="EOE1658" s="107"/>
      <c r="EOF1658" s="107"/>
      <c r="EOG1658" s="107"/>
      <c r="EOH1658" s="107"/>
      <c r="EOI1658" s="107"/>
      <c r="EOJ1658" s="107"/>
      <c r="EOK1658" s="107"/>
      <c r="EOL1658" s="107"/>
      <c r="EOM1658" s="107"/>
      <c r="EON1658" s="107"/>
      <c r="EOO1658" s="107"/>
      <c r="EOP1658" s="107"/>
      <c r="EOQ1658" s="107"/>
      <c r="EOR1658" s="107"/>
      <c r="EOS1658" s="107"/>
      <c r="EOT1658" s="107"/>
      <c r="EOU1658" s="107"/>
      <c r="EOV1658" s="107"/>
      <c r="EOW1658" s="107"/>
      <c r="EOX1658" s="107"/>
      <c r="EOY1658" s="107"/>
      <c r="EOZ1658" s="107"/>
      <c r="EPA1658" s="107"/>
      <c r="EPB1658" s="107"/>
      <c r="EPC1658" s="107"/>
      <c r="EPD1658" s="107"/>
      <c r="EPE1658" s="107"/>
      <c r="EPF1658" s="107"/>
      <c r="EPG1658" s="107"/>
      <c r="EPH1658" s="107"/>
      <c r="EPI1658" s="107"/>
      <c r="EPJ1658" s="107"/>
      <c r="EPK1658" s="107"/>
      <c r="EPL1658" s="107"/>
      <c r="EPM1658" s="107"/>
      <c r="EPN1658" s="107"/>
      <c r="EPO1658" s="107"/>
      <c r="EPP1658" s="107"/>
      <c r="EPQ1658" s="107"/>
      <c r="EPR1658" s="107"/>
      <c r="EPS1658" s="107"/>
      <c r="EPT1658" s="107"/>
      <c r="EPU1658" s="107"/>
      <c r="EPV1658" s="107"/>
      <c r="EPW1658" s="107"/>
      <c r="EPX1658" s="107"/>
      <c r="EPY1658" s="107"/>
      <c r="EPZ1658" s="107"/>
      <c r="EQA1658" s="107"/>
      <c r="EQB1658" s="107"/>
      <c r="EQC1658" s="107"/>
      <c r="EQD1658" s="107"/>
      <c r="EQE1658" s="107"/>
      <c r="EQF1658" s="107"/>
      <c r="EQG1658" s="107"/>
      <c r="EQH1658" s="107"/>
      <c r="EQI1658" s="107"/>
      <c r="EQJ1658" s="107"/>
      <c r="EQK1658" s="107"/>
      <c r="EQL1658" s="107"/>
      <c r="EQM1658" s="107"/>
      <c r="EQN1658" s="107"/>
      <c r="EQO1658" s="107"/>
      <c r="EQP1658" s="107"/>
      <c r="EQQ1658" s="107"/>
      <c r="EQR1658" s="107"/>
      <c r="EQS1658" s="107"/>
      <c r="EQT1658" s="107"/>
      <c r="EQU1658" s="107"/>
      <c r="EQV1658" s="107"/>
      <c r="EQW1658" s="107"/>
      <c r="EQX1658" s="107"/>
      <c r="EQY1658" s="107"/>
      <c r="EQZ1658" s="107"/>
      <c r="ERA1658" s="107"/>
      <c r="ERB1658" s="107"/>
      <c r="ERC1658" s="107"/>
      <c r="ERD1658" s="107"/>
      <c r="ERE1658" s="107"/>
      <c r="ERF1658" s="107"/>
      <c r="ERG1658" s="107"/>
      <c r="ERH1658" s="107"/>
      <c r="ERI1658" s="107"/>
      <c r="ERJ1658" s="107"/>
      <c r="ERK1658" s="107"/>
      <c r="ERL1658" s="107"/>
      <c r="ERM1658" s="107"/>
      <c r="ERN1658" s="107"/>
      <c r="ERO1658" s="107"/>
      <c r="ERP1658" s="107"/>
      <c r="ERQ1658" s="107"/>
      <c r="ERR1658" s="107"/>
      <c r="ERS1658" s="107"/>
      <c r="ERT1658" s="107"/>
      <c r="ERU1658" s="107"/>
      <c r="ERV1658" s="107"/>
      <c r="ERW1658" s="107"/>
      <c r="ERX1658" s="107"/>
      <c r="ERY1658" s="107"/>
      <c r="ERZ1658" s="107"/>
      <c r="ESA1658" s="107"/>
      <c r="ESB1658" s="107"/>
      <c r="ESC1658" s="107"/>
      <c r="ESD1658" s="107"/>
      <c r="ESE1658" s="107"/>
      <c r="ESF1658" s="107"/>
      <c r="ESG1658" s="107"/>
      <c r="ESH1658" s="107"/>
      <c r="ESI1658" s="107"/>
      <c r="ESJ1658" s="107"/>
      <c r="ESK1658" s="107"/>
      <c r="ESL1658" s="107"/>
      <c r="ESM1658" s="107"/>
      <c r="ESN1658" s="107"/>
      <c r="ESO1658" s="107"/>
      <c r="ESP1658" s="107"/>
      <c r="ESQ1658" s="107"/>
      <c r="ESR1658" s="107"/>
      <c r="ESS1658" s="107"/>
      <c r="EST1658" s="107"/>
      <c r="ESU1658" s="107"/>
      <c r="ESV1658" s="107"/>
      <c r="ESW1658" s="107"/>
      <c r="ESX1658" s="107"/>
      <c r="ESY1658" s="107"/>
      <c r="ESZ1658" s="107"/>
      <c r="ETA1658" s="107"/>
      <c r="ETB1658" s="107"/>
      <c r="ETC1658" s="107"/>
      <c r="ETD1658" s="107"/>
      <c r="ETE1658" s="107"/>
      <c r="ETF1658" s="107"/>
      <c r="ETG1658" s="107"/>
      <c r="ETH1658" s="107"/>
      <c r="ETI1658" s="107"/>
      <c r="ETJ1658" s="107"/>
      <c r="ETK1658" s="107"/>
      <c r="ETL1658" s="107"/>
      <c r="ETM1658" s="107"/>
      <c r="ETN1658" s="107"/>
      <c r="ETO1658" s="107"/>
      <c r="ETP1658" s="107"/>
      <c r="ETQ1658" s="107"/>
      <c r="ETR1658" s="107"/>
      <c r="ETS1658" s="107"/>
      <c r="ETT1658" s="107"/>
      <c r="ETU1658" s="107"/>
      <c r="ETV1658" s="107"/>
      <c r="ETW1658" s="107"/>
      <c r="ETX1658" s="107"/>
      <c r="ETY1658" s="107"/>
      <c r="ETZ1658" s="107"/>
      <c r="EUA1658" s="107"/>
      <c r="EUB1658" s="107"/>
      <c r="EUC1658" s="107"/>
      <c r="EUD1658" s="107"/>
      <c r="EUE1658" s="107"/>
      <c r="EUF1658" s="107"/>
      <c r="EUG1658" s="107"/>
      <c r="EUH1658" s="107"/>
      <c r="EUI1658" s="107"/>
      <c r="EUJ1658" s="107"/>
      <c r="EUK1658" s="107"/>
      <c r="EUL1658" s="107"/>
      <c r="EUM1658" s="107"/>
      <c r="EUN1658" s="107"/>
      <c r="EUO1658" s="107"/>
      <c r="EUP1658" s="107"/>
      <c r="EUQ1658" s="107"/>
      <c r="EUR1658" s="107"/>
      <c r="EUS1658" s="107"/>
      <c r="EUT1658" s="107"/>
      <c r="EUU1658" s="107"/>
      <c r="EUV1658" s="107"/>
      <c r="EUW1658" s="107"/>
      <c r="EUX1658" s="107"/>
      <c r="EUY1658" s="107"/>
      <c r="EUZ1658" s="107"/>
      <c r="EVA1658" s="107"/>
      <c r="EVB1658" s="107"/>
      <c r="EVC1658" s="107"/>
      <c r="EVD1658" s="107"/>
      <c r="EVE1658" s="107"/>
      <c r="EVF1658" s="107"/>
      <c r="EVG1658" s="107"/>
      <c r="EVH1658" s="107"/>
      <c r="EVI1658" s="107"/>
      <c r="EVJ1658" s="107"/>
      <c r="EVK1658" s="107"/>
      <c r="EVL1658" s="107"/>
      <c r="EVM1658" s="107"/>
      <c r="EVN1658" s="107"/>
      <c r="EVO1658" s="107"/>
      <c r="EVP1658" s="107"/>
      <c r="EVQ1658" s="107"/>
      <c r="EVR1658" s="107"/>
      <c r="EVS1658" s="107"/>
      <c r="EVT1658" s="107"/>
      <c r="EVU1658" s="107"/>
      <c r="EVV1658" s="107"/>
      <c r="EVW1658" s="107"/>
      <c r="EVX1658" s="107"/>
      <c r="EVY1658" s="107"/>
      <c r="EVZ1658" s="107"/>
      <c r="EWA1658" s="107"/>
      <c r="EWB1658" s="107"/>
      <c r="EWC1658" s="107"/>
      <c r="EWD1658" s="107"/>
      <c r="EWE1658" s="107"/>
      <c r="EWF1658" s="107"/>
      <c r="EWG1658" s="107"/>
      <c r="EWH1658" s="107"/>
      <c r="EWI1658" s="107"/>
      <c r="EWJ1658" s="107"/>
      <c r="EWK1658" s="107"/>
      <c r="EWL1658" s="107"/>
      <c r="EWM1658" s="107"/>
      <c r="EWN1658" s="107"/>
      <c r="EWO1658" s="107"/>
      <c r="EWP1658" s="107"/>
      <c r="EWQ1658" s="107"/>
      <c r="EWR1658" s="107"/>
      <c r="EWS1658" s="107"/>
      <c r="EWT1658" s="107"/>
      <c r="EWU1658" s="107"/>
      <c r="EWV1658" s="107"/>
      <c r="EWW1658" s="107"/>
      <c r="EWX1658" s="107"/>
      <c r="EWY1658" s="107"/>
      <c r="EWZ1658" s="107"/>
      <c r="EXA1658" s="107"/>
      <c r="EXB1658" s="107"/>
      <c r="EXC1658" s="107"/>
      <c r="EXD1658" s="107"/>
      <c r="EXE1658" s="107"/>
      <c r="EXF1658" s="107"/>
      <c r="EXG1658" s="107"/>
      <c r="EXH1658" s="107"/>
      <c r="EXI1658" s="107"/>
      <c r="EXJ1658" s="107"/>
      <c r="EXK1658" s="107"/>
      <c r="EXL1658" s="107"/>
      <c r="EXM1658" s="107"/>
      <c r="EXN1658" s="107"/>
      <c r="EXO1658" s="107"/>
      <c r="EXP1658" s="107"/>
      <c r="EXQ1658" s="107"/>
      <c r="EXR1658" s="107"/>
      <c r="EXS1658" s="107"/>
      <c r="EXT1658" s="107"/>
      <c r="EXU1658" s="107"/>
      <c r="EXV1658" s="107"/>
      <c r="EXW1658" s="107"/>
      <c r="EXX1658" s="107"/>
      <c r="EXY1658" s="107"/>
      <c r="EXZ1658" s="107"/>
      <c r="EYA1658" s="107"/>
      <c r="EYB1658" s="107"/>
      <c r="EYC1658" s="107"/>
      <c r="EYD1658" s="107"/>
      <c r="EYE1658" s="107"/>
      <c r="EYF1658" s="107"/>
      <c r="EYG1658" s="107"/>
      <c r="EYH1658" s="107"/>
      <c r="EYI1658" s="107"/>
      <c r="EYJ1658" s="107"/>
      <c r="EYK1658" s="107"/>
      <c r="EYL1658" s="107"/>
      <c r="EYM1658" s="107"/>
      <c r="EYN1658" s="107"/>
      <c r="EYO1658" s="107"/>
      <c r="EYP1658" s="107"/>
      <c r="EYQ1658" s="107"/>
      <c r="EYR1658" s="107"/>
      <c r="EYS1658" s="107"/>
      <c r="EYT1658" s="107"/>
      <c r="EYU1658" s="107"/>
      <c r="EYV1658" s="107"/>
      <c r="EYW1658" s="107"/>
      <c r="EYX1658" s="107"/>
      <c r="EYY1658" s="107"/>
      <c r="EYZ1658" s="107"/>
      <c r="EZA1658" s="107"/>
      <c r="EZB1658" s="107"/>
      <c r="EZC1658" s="107"/>
      <c r="EZD1658" s="107"/>
      <c r="EZE1658" s="107"/>
      <c r="EZF1658" s="107"/>
      <c r="EZG1658" s="107"/>
      <c r="EZH1658" s="107"/>
      <c r="EZI1658" s="107"/>
      <c r="EZJ1658" s="107"/>
      <c r="EZK1658" s="107"/>
      <c r="EZL1658" s="107"/>
      <c r="EZM1658" s="107"/>
      <c r="EZN1658" s="107"/>
      <c r="EZO1658" s="107"/>
      <c r="EZP1658" s="107"/>
      <c r="EZQ1658" s="107"/>
      <c r="EZR1658" s="107"/>
      <c r="EZS1658" s="107"/>
      <c r="EZT1658" s="107"/>
      <c r="EZU1658" s="107"/>
      <c r="EZV1658" s="107"/>
      <c r="EZW1658" s="107"/>
      <c r="EZX1658" s="107"/>
      <c r="EZY1658" s="107"/>
      <c r="EZZ1658" s="107"/>
      <c r="FAA1658" s="107"/>
      <c r="FAB1658" s="107"/>
      <c r="FAC1658" s="107"/>
      <c r="FAD1658" s="107"/>
      <c r="FAE1658" s="107"/>
      <c r="FAF1658" s="107"/>
      <c r="FAG1658" s="107"/>
      <c r="FAH1658" s="107"/>
      <c r="FAI1658" s="107"/>
      <c r="FAJ1658" s="107"/>
      <c r="FAK1658" s="107"/>
      <c r="FAL1658" s="107"/>
      <c r="FAM1658" s="107"/>
      <c r="FAN1658" s="107"/>
      <c r="FAO1658" s="107"/>
      <c r="FAP1658" s="107"/>
      <c r="FAQ1658" s="107"/>
      <c r="FAR1658" s="107"/>
      <c r="FAS1658" s="107"/>
      <c r="FAT1658" s="107"/>
      <c r="FAU1658" s="107"/>
      <c r="FAV1658" s="107"/>
      <c r="FAW1658" s="107"/>
      <c r="FAX1658" s="107"/>
      <c r="FAY1658" s="107"/>
      <c r="FAZ1658" s="107"/>
      <c r="FBA1658" s="107"/>
      <c r="FBB1658" s="107"/>
      <c r="FBC1658" s="107"/>
      <c r="FBD1658" s="107"/>
      <c r="FBE1658" s="107"/>
      <c r="FBF1658" s="107"/>
      <c r="FBG1658" s="107"/>
      <c r="FBH1658" s="107"/>
      <c r="FBI1658" s="107"/>
      <c r="FBJ1658" s="107"/>
      <c r="FBK1658" s="107"/>
      <c r="FBL1658" s="107"/>
      <c r="FBM1658" s="107"/>
      <c r="FBN1658" s="107"/>
      <c r="FBO1658" s="107"/>
      <c r="FBP1658" s="107"/>
      <c r="FBQ1658" s="107"/>
      <c r="FBR1658" s="107"/>
      <c r="FBS1658" s="107"/>
      <c r="FBT1658" s="107"/>
      <c r="FBU1658" s="107"/>
      <c r="FBV1658" s="107"/>
      <c r="FBW1658" s="107"/>
      <c r="FBX1658" s="107"/>
      <c r="FBY1658" s="107"/>
      <c r="FBZ1658" s="107"/>
      <c r="FCA1658" s="107"/>
      <c r="FCB1658" s="107"/>
      <c r="FCC1658" s="107"/>
      <c r="FCD1658" s="107"/>
      <c r="FCE1658" s="107"/>
      <c r="FCF1658" s="107"/>
      <c r="FCG1658" s="107"/>
      <c r="FCH1658" s="107"/>
      <c r="FCI1658" s="107"/>
      <c r="FCJ1658" s="107"/>
      <c r="FCK1658" s="107"/>
      <c r="FCL1658" s="107"/>
      <c r="FCM1658" s="107"/>
      <c r="FCN1658" s="107"/>
      <c r="FCO1658" s="107"/>
      <c r="FCP1658" s="107"/>
      <c r="FCQ1658" s="107"/>
      <c r="FCR1658" s="107"/>
      <c r="FCS1658" s="107"/>
      <c r="FCT1658" s="107"/>
      <c r="FCU1658" s="107"/>
      <c r="FCV1658" s="107"/>
      <c r="FCW1658" s="107"/>
      <c r="FCX1658" s="107"/>
      <c r="FCY1658" s="107"/>
      <c r="FCZ1658" s="107"/>
      <c r="FDA1658" s="107"/>
      <c r="FDB1658" s="107"/>
      <c r="FDC1658" s="107"/>
      <c r="FDD1658" s="107"/>
      <c r="FDE1658" s="107"/>
      <c r="FDF1658" s="107"/>
      <c r="FDG1658" s="107"/>
      <c r="FDH1658" s="107"/>
      <c r="FDI1658" s="107"/>
      <c r="FDJ1658" s="107"/>
      <c r="FDK1658" s="107"/>
      <c r="FDL1658" s="107"/>
      <c r="FDM1658" s="107"/>
      <c r="FDN1658" s="107"/>
      <c r="FDO1658" s="107"/>
      <c r="FDP1658" s="107"/>
      <c r="FDQ1658" s="107"/>
      <c r="FDR1658" s="107"/>
      <c r="FDS1658" s="107"/>
      <c r="FDT1658" s="107"/>
      <c r="FDU1658" s="107"/>
      <c r="FDV1658" s="107"/>
      <c r="FDW1658" s="107"/>
      <c r="FDX1658" s="107"/>
      <c r="FDY1658" s="107"/>
      <c r="FDZ1658" s="107"/>
      <c r="FEA1658" s="107"/>
      <c r="FEB1658" s="107"/>
      <c r="FEC1658" s="107"/>
      <c r="FED1658" s="107"/>
      <c r="FEE1658" s="107"/>
      <c r="FEF1658" s="107"/>
      <c r="FEG1658" s="107"/>
      <c r="FEH1658" s="107"/>
      <c r="FEI1658" s="107"/>
      <c r="FEJ1658" s="107"/>
      <c r="FEK1658" s="107"/>
      <c r="FEL1658" s="107"/>
      <c r="FEM1658" s="107"/>
      <c r="FEN1658" s="107"/>
      <c r="FEO1658" s="107"/>
      <c r="FEP1658" s="107"/>
      <c r="FEQ1658" s="107"/>
      <c r="FER1658" s="107"/>
      <c r="FES1658" s="107"/>
      <c r="FET1658" s="107"/>
      <c r="FEU1658" s="107"/>
      <c r="FEV1658" s="107"/>
      <c r="FEW1658" s="107"/>
      <c r="FEX1658" s="107"/>
      <c r="FEY1658" s="107"/>
      <c r="FEZ1658" s="107"/>
      <c r="FFA1658" s="107"/>
      <c r="FFB1658" s="107"/>
      <c r="FFC1658" s="107"/>
      <c r="FFD1658" s="107"/>
      <c r="FFE1658" s="107"/>
      <c r="FFF1658" s="107"/>
      <c r="FFG1658" s="107"/>
      <c r="FFH1658" s="107"/>
      <c r="FFI1658" s="107"/>
      <c r="FFJ1658" s="107"/>
      <c r="FFK1658" s="107"/>
      <c r="FFL1658" s="107"/>
      <c r="FFM1658" s="107"/>
      <c r="FFN1658" s="107"/>
      <c r="FFO1658" s="107"/>
      <c r="FFP1658" s="107"/>
      <c r="FFQ1658" s="107"/>
      <c r="FFR1658" s="107"/>
      <c r="FFS1658" s="107"/>
      <c r="FFT1658" s="107"/>
      <c r="FFU1658" s="107"/>
      <c r="FFV1658" s="107"/>
      <c r="FFW1658" s="107"/>
      <c r="FFX1658" s="107"/>
      <c r="FFY1658" s="107"/>
      <c r="FFZ1658" s="107"/>
      <c r="FGA1658" s="107"/>
      <c r="FGB1658" s="107"/>
      <c r="FGC1658" s="107"/>
      <c r="FGD1658" s="107"/>
      <c r="FGE1658" s="107"/>
      <c r="FGF1658" s="107"/>
      <c r="FGG1658" s="107"/>
      <c r="FGH1658" s="107"/>
      <c r="FGI1658" s="107"/>
      <c r="FGJ1658" s="107"/>
      <c r="FGK1658" s="107"/>
      <c r="FGL1658" s="107"/>
      <c r="FGM1658" s="107"/>
      <c r="FGN1658" s="107"/>
      <c r="FGO1658" s="107"/>
      <c r="FGP1658" s="107"/>
      <c r="FGQ1658" s="107"/>
      <c r="FGR1658" s="107"/>
      <c r="FGS1658" s="107"/>
      <c r="FGT1658" s="107"/>
      <c r="FGU1658" s="107"/>
      <c r="FGV1658" s="107"/>
      <c r="FGW1658" s="107"/>
      <c r="FGX1658" s="107"/>
      <c r="FGY1658" s="107"/>
      <c r="FGZ1658" s="107"/>
      <c r="FHA1658" s="107"/>
      <c r="FHB1658" s="107"/>
      <c r="FHC1658" s="107"/>
      <c r="FHD1658" s="107"/>
      <c r="FHE1658" s="107"/>
      <c r="FHF1658" s="107"/>
      <c r="FHG1658" s="107"/>
      <c r="FHH1658" s="107"/>
      <c r="FHI1658" s="107"/>
      <c r="FHJ1658" s="107"/>
      <c r="FHK1658" s="107"/>
      <c r="FHL1658" s="107"/>
      <c r="FHM1658" s="107"/>
      <c r="FHN1658" s="107"/>
      <c r="FHO1658" s="107"/>
      <c r="FHP1658" s="107"/>
      <c r="FHQ1658" s="107"/>
      <c r="FHR1658" s="107"/>
      <c r="FHS1658" s="107"/>
      <c r="FHT1658" s="107"/>
      <c r="FHU1658" s="107"/>
      <c r="FHV1658" s="107"/>
      <c r="FHW1658" s="107"/>
      <c r="FHX1658" s="107"/>
      <c r="FHY1658" s="107"/>
      <c r="FHZ1658" s="107"/>
      <c r="FIA1658" s="107"/>
      <c r="FIB1658" s="107"/>
      <c r="FIC1658" s="107"/>
      <c r="FID1658" s="107"/>
      <c r="FIE1658" s="107"/>
      <c r="FIF1658" s="107"/>
      <c r="FIG1658" s="107"/>
      <c r="FIH1658" s="107"/>
      <c r="FII1658" s="107"/>
      <c r="FIJ1658" s="107"/>
      <c r="FIK1658" s="107"/>
      <c r="FIL1658" s="107"/>
      <c r="FIM1658" s="107"/>
      <c r="FIN1658" s="107"/>
      <c r="FIO1658" s="107"/>
      <c r="FIP1658" s="107"/>
      <c r="FIQ1658" s="107"/>
      <c r="FIR1658" s="107"/>
      <c r="FIS1658" s="107"/>
      <c r="FIT1658" s="107"/>
      <c r="FIU1658" s="107"/>
      <c r="FIV1658" s="107"/>
      <c r="FIW1658" s="107"/>
      <c r="FIX1658" s="107"/>
      <c r="FIY1658" s="107"/>
      <c r="FIZ1658" s="107"/>
      <c r="FJA1658" s="107"/>
      <c r="FJB1658" s="107"/>
      <c r="FJC1658" s="107"/>
      <c r="FJD1658" s="107"/>
      <c r="FJE1658" s="107"/>
      <c r="FJF1658" s="107"/>
      <c r="FJG1658" s="107"/>
      <c r="FJH1658" s="107"/>
      <c r="FJI1658" s="107"/>
      <c r="FJJ1658" s="107"/>
      <c r="FJK1658" s="107"/>
      <c r="FJL1658" s="107"/>
      <c r="FJM1658" s="107"/>
      <c r="FJN1658" s="107"/>
      <c r="FJO1658" s="107"/>
      <c r="FJP1658" s="107"/>
      <c r="FJQ1658" s="107"/>
      <c r="FJR1658" s="107"/>
      <c r="FJS1658" s="107"/>
      <c r="FJT1658" s="107"/>
      <c r="FJU1658" s="107"/>
      <c r="FJV1658" s="107"/>
      <c r="FJW1658" s="107"/>
      <c r="FJX1658" s="107"/>
      <c r="FJY1658" s="107"/>
      <c r="FJZ1658" s="107"/>
      <c r="FKA1658" s="107"/>
      <c r="FKB1658" s="107"/>
      <c r="FKC1658" s="107"/>
      <c r="FKD1658" s="107"/>
      <c r="FKE1658" s="107"/>
      <c r="FKF1658" s="107"/>
      <c r="FKG1658" s="107"/>
      <c r="FKH1658" s="107"/>
      <c r="FKI1658" s="107"/>
      <c r="FKJ1658" s="107"/>
      <c r="FKK1658" s="107"/>
      <c r="FKL1658" s="107"/>
      <c r="FKM1658" s="107"/>
      <c r="FKN1658" s="107"/>
      <c r="FKO1658" s="107"/>
      <c r="FKP1658" s="107"/>
      <c r="FKQ1658" s="107"/>
      <c r="FKR1658" s="107"/>
      <c r="FKS1658" s="107"/>
      <c r="FKT1658" s="107"/>
      <c r="FKU1658" s="107"/>
      <c r="FKV1658" s="107"/>
      <c r="FKW1658" s="107"/>
      <c r="FKX1658" s="107"/>
      <c r="FKY1658" s="107"/>
      <c r="FKZ1658" s="107"/>
      <c r="FLA1658" s="107"/>
      <c r="FLB1658" s="107"/>
      <c r="FLC1658" s="107"/>
      <c r="FLD1658" s="107"/>
      <c r="FLE1658" s="107"/>
      <c r="FLF1658" s="107"/>
      <c r="FLG1658" s="107"/>
      <c r="FLH1658" s="107"/>
      <c r="FLI1658" s="107"/>
      <c r="FLJ1658" s="107"/>
      <c r="FLK1658" s="107"/>
      <c r="FLL1658" s="107"/>
      <c r="FLM1658" s="107"/>
      <c r="FLN1658" s="107"/>
      <c r="FLO1658" s="107"/>
      <c r="FLP1658" s="107"/>
      <c r="FLQ1658" s="107"/>
      <c r="FLR1658" s="107"/>
      <c r="FLS1658" s="107"/>
      <c r="FLT1658" s="107"/>
      <c r="FLU1658" s="107"/>
      <c r="FLV1658" s="107"/>
      <c r="FLW1658" s="107"/>
      <c r="FLX1658" s="107"/>
      <c r="FLY1658" s="107"/>
      <c r="FLZ1658" s="107"/>
      <c r="FMA1658" s="107"/>
      <c r="FMB1658" s="107"/>
      <c r="FMC1658" s="107"/>
      <c r="FMD1658" s="107"/>
      <c r="FME1658" s="107"/>
      <c r="FMF1658" s="107"/>
      <c r="FMG1658" s="107"/>
      <c r="FMH1658" s="107"/>
      <c r="FMI1658" s="107"/>
      <c r="FMJ1658" s="107"/>
      <c r="FMK1658" s="107"/>
      <c r="FML1658" s="107"/>
      <c r="FMM1658" s="107"/>
      <c r="FMN1658" s="107"/>
      <c r="FMO1658" s="107"/>
      <c r="FMP1658" s="107"/>
      <c r="FMQ1658" s="107"/>
      <c r="FMR1658" s="107"/>
      <c r="FMS1658" s="107"/>
      <c r="FMT1658" s="107"/>
      <c r="FMU1658" s="107"/>
      <c r="FMV1658" s="107"/>
      <c r="FMW1658" s="107"/>
      <c r="FMX1658" s="107"/>
      <c r="FMY1658" s="107"/>
      <c r="FMZ1658" s="107"/>
      <c r="FNA1658" s="107"/>
      <c r="FNB1658" s="107"/>
      <c r="FNC1658" s="107"/>
      <c r="FND1658" s="107"/>
      <c r="FNE1658" s="107"/>
      <c r="FNF1658" s="107"/>
      <c r="FNG1658" s="107"/>
      <c r="FNH1658" s="107"/>
      <c r="FNI1658" s="107"/>
      <c r="FNJ1658" s="107"/>
      <c r="FNK1658" s="107"/>
      <c r="FNL1658" s="107"/>
      <c r="FNM1658" s="107"/>
      <c r="FNN1658" s="107"/>
      <c r="FNO1658" s="107"/>
      <c r="FNP1658" s="107"/>
      <c r="FNQ1658" s="107"/>
      <c r="FNR1658" s="107"/>
      <c r="FNS1658" s="107"/>
      <c r="FNT1658" s="107"/>
      <c r="FNU1658" s="107"/>
      <c r="FNV1658" s="107"/>
      <c r="FNW1658" s="107"/>
      <c r="FNX1658" s="107"/>
      <c r="FNY1658" s="107"/>
      <c r="FNZ1658" s="107"/>
      <c r="FOA1658" s="107"/>
      <c r="FOB1658" s="107"/>
      <c r="FOC1658" s="107"/>
      <c r="FOD1658" s="107"/>
      <c r="FOE1658" s="107"/>
      <c r="FOF1658" s="107"/>
      <c r="FOG1658" s="107"/>
      <c r="FOH1658" s="107"/>
      <c r="FOI1658" s="107"/>
      <c r="FOJ1658" s="107"/>
      <c r="FOK1658" s="107"/>
      <c r="FOL1658" s="107"/>
      <c r="FOM1658" s="107"/>
      <c r="FON1658" s="107"/>
      <c r="FOO1658" s="107"/>
      <c r="FOP1658" s="107"/>
      <c r="FOQ1658" s="107"/>
      <c r="FOR1658" s="107"/>
      <c r="FOS1658" s="107"/>
      <c r="FOT1658" s="107"/>
      <c r="FOU1658" s="107"/>
      <c r="FOV1658" s="107"/>
      <c r="FOW1658" s="107"/>
      <c r="FOX1658" s="107"/>
      <c r="FOY1658" s="107"/>
      <c r="FOZ1658" s="107"/>
      <c r="FPA1658" s="107"/>
      <c r="FPB1658" s="107"/>
      <c r="FPC1658" s="107"/>
      <c r="FPD1658" s="107"/>
      <c r="FPE1658" s="107"/>
      <c r="FPF1658" s="107"/>
      <c r="FPG1658" s="107"/>
      <c r="FPH1658" s="107"/>
      <c r="FPI1658" s="107"/>
      <c r="FPJ1658" s="107"/>
      <c r="FPK1658" s="107"/>
      <c r="FPL1658" s="107"/>
      <c r="FPM1658" s="107"/>
      <c r="FPN1658" s="107"/>
      <c r="FPO1658" s="107"/>
      <c r="FPP1658" s="107"/>
      <c r="FPQ1658" s="107"/>
      <c r="FPR1658" s="107"/>
      <c r="FPS1658" s="107"/>
      <c r="FPT1658" s="107"/>
      <c r="FPU1658" s="107"/>
      <c r="FPV1658" s="107"/>
      <c r="FPW1658" s="107"/>
      <c r="FPX1658" s="107"/>
      <c r="FPY1658" s="107"/>
      <c r="FPZ1658" s="107"/>
      <c r="FQA1658" s="107"/>
      <c r="FQB1658" s="107"/>
      <c r="FQC1658" s="107"/>
      <c r="FQD1658" s="107"/>
      <c r="FQE1658" s="107"/>
      <c r="FQF1658" s="107"/>
      <c r="FQG1658" s="107"/>
      <c r="FQH1658" s="107"/>
      <c r="FQI1658" s="107"/>
      <c r="FQJ1658" s="107"/>
      <c r="FQK1658" s="107"/>
      <c r="FQL1658" s="107"/>
      <c r="FQM1658" s="107"/>
      <c r="FQN1658" s="107"/>
      <c r="FQO1658" s="107"/>
      <c r="FQP1658" s="107"/>
      <c r="FQQ1658" s="107"/>
      <c r="FQR1658" s="107"/>
      <c r="FQS1658" s="107"/>
      <c r="FQT1658" s="107"/>
      <c r="FQU1658" s="107"/>
      <c r="FQV1658" s="107"/>
      <c r="FQW1658" s="107"/>
      <c r="FQX1658" s="107"/>
      <c r="FQY1658" s="107"/>
      <c r="FQZ1658" s="107"/>
      <c r="FRA1658" s="107"/>
      <c r="FRB1658" s="107"/>
      <c r="FRC1658" s="107"/>
      <c r="FRD1658" s="107"/>
      <c r="FRE1658" s="107"/>
      <c r="FRF1658" s="107"/>
      <c r="FRG1658" s="107"/>
      <c r="FRH1658" s="107"/>
      <c r="FRI1658" s="107"/>
      <c r="FRJ1658" s="107"/>
      <c r="FRK1658" s="107"/>
      <c r="FRL1658" s="107"/>
      <c r="FRM1658" s="107"/>
      <c r="FRN1658" s="107"/>
      <c r="FRO1658" s="107"/>
      <c r="FRP1658" s="107"/>
      <c r="FRQ1658" s="107"/>
      <c r="FRR1658" s="107"/>
      <c r="FRS1658" s="107"/>
      <c r="FRT1658" s="107"/>
      <c r="FRU1658" s="107"/>
      <c r="FRV1658" s="107"/>
      <c r="FRW1658" s="107"/>
      <c r="FRX1658" s="107"/>
      <c r="FRY1658" s="107"/>
      <c r="FRZ1658" s="107"/>
      <c r="FSA1658" s="107"/>
      <c r="FSB1658" s="107"/>
      <c r="FSC1658" s="107"/>
      <c r="FSD1658" s="107"/>
      <c r="FSE1658" s="107"/>
      <c r="FSF1658" s="107"/>
      <c r="FSG1658" s="107"/>
      <c r="FSH1658" s="107"/>
      <c r="FSI1658" s="107"/>
      <c r="FSJ1658" s="107"/>
      <c r="FSK1658" s="107"/>
      <c r="FSL1658" s="107"/>
      <c r="FSM1658" s="107"/>
      <c r="FSN1658" s="107"/>
      <c r="FSO1658" s="107"/>
      <c r="FSP1658" s="107"/>
      <c r="FSQ1658" s="107"/>
      <c r="FSR1658" s="107"/>
      <c r="FSS1658" s="107"/>
      <c r="FST1658" s="107"/>
      <c r="FSU1658" s="107"/>
      <c r="FSV1658" s="107"/>
      <c r="FSW1658" s="107"/>
      <c r="FSX1658" s="107"/>
      <c r="FSY1658" s="107"/>
      <c r="FSZ1658" s="107"/>
      <c r="FTA1658" s="107"/>
      <c r="FTB1658" s="107"/>
      <c r="FTC1658" s="107"/>
      <c r="FTD1658" s="107"/>
      <c r="FTE1658" s="107"/>
      <c r="FTF1658" s="107"/>
      <c r="FTG1658" s="107"/>
      <c r="FTH1658" s="107"/>
      <c r="FTI1658" s="107"/>
      <c r="FTJ1658" s="107"/>
      <c r="FTK1658" s="107"/>
      <c r="FTL1658" s="107"/>
      <c r="FTM1658" s="107"/>
      <c r="FTN1658" s="107"/>
      <c r="FTO1658" s="107"/>
      <c r="FTP1658" s="107"/>
      <c r="FTQ1658" s="107"/>
      <c r="FTR1658" s="107"/>
      <c r="FTS1658" s="107"/>
      <c r="FTT1658" s="107"/>
      <c r="FTU1658" s="107"/>
      <c r="FTV1658" s="107"/>
      <c r="FTW1658" s="107"/>
      <c r="FTX1658" s="107"/>
      <c r="FTY1658" s="107"/>
      <c r="FTZ1658" s="107"/>
      <c r="FUA1658" s="107"/>
      <c r="FUB1658" s="107"/>
      <c r="FUC1658" s="107"/>
      <c r="FUD1658" s="107"/>
      <c r="FUE1658" s="107"/>
      <c r="FUF1658" s="107"/>
      <c r="FUG1658" s="107"/>
      <c r="FUH1658" s="107"/>
      <c r="FUI1658" s="107"/>
      <c r="FUJ1658" s="107"/>
      <c r="FUK1658" s="107"/>
      <c r="FUL1658" s="107"/>
      <c r="FUM1658" s="107"/>
      <c r="FUN1658" s="107"/>
      <c r="FUO1658" s="107"/>
      <c r="FUP1658" s="107"/>
      <c r="FUQ1658" s="107"/>
      <c r="FUR1658" s="107"/>
      <c r="FUS1658" s="107"/>
      <c r="FUT1658" s="107"/>
      <c r="FUU1658" s="107"/>
      <c r="FUV1658" s="107"/>
      <c r="FUW1658" s="107"/>
      <c r="FUX1658" s="107"/>
      <c r="FUY1658" s="107"/>
      <c r="FUZ1658" s="107"/>
      <c r="FVA1658" s="107"/>
      <c r="FVB1658" s="107"/>
      <c r="FVC1658" s="107"/>
      <c r="FVD1658" s="107"/>
      <c r="FVE1658" s="107"/>
      <c r="FVF1658" s="107"/>
      <c r="FVG1658" s="107"/>
      <c r="FVH1658" s="107"/>
      <c r="FVI1658" s="107"/>
      <c r="FVJ1658" s="107"/>
      <c r="FVK1658" s="107"/>
      <c r="FVL1658" s="107"/>
      <c r="FVM1658" s="107"/>
      <c r="FVN1658" s="107"/>
      <c r="FVO1658" s="107"/>
      <c r="FVP1658" s="107"/>
      <c r="FVQ1658" s="107"/>
      <c r="FVR1658" s="107"/>
      <c r="FVS1658" s="107"/>
      <c r="FVT1658" s="107"/>
      <c r="FVU1658" s="107"/>
      <c r="FVV1658" s="107"/>
      <c r="FVW1658" s="107"/>
      <c r="FVX1658" s="107"/>
      <c r="FVY1658" s="107"/>
      <c r="FVZ1658" s="107"/>
      <c r="FWA1658" s="107"/>
      <c r="FWB1658" s="107"/>
      <c r="FWC1658" s="107"/>
      <c r="FWD1658" s="107"/>
      <c r="FWE1658" s="107"/>
      <c r="FWF1658" s="107"/>
      <c r="FWG1658" s="107"/>
      <c r="FWH1658" s="107"/>
      <c r="FWI1658" s="107"/>
      <c r="FWJ1658" s="107"/>
      <c r="FWK1658" s="107"/>
      <c r="FWL1658" s="107"/>
      <c r="FWM1658" s="107"/>
      <c r="FWN1658" s="107"/>
      <c r="FWO1658" s="107"/>
      <c r="FWP1658" s="107"/>
      <c r="FWQ1658" s="107"/>
      <c r="FWR1658" s="107"/>
      <c r="FWS1658" s="107"/>
      <c r="FWT1658" s="107"/>
      <c r="FWU1658" s="107"/>
      <c r="FWV1658" s="107"/>
      <c r="FWW1658" s="107"/>
      <c r="FWX1658" s="107"/>
      <c r="FWY1658" s="107"/>
      <c r="FWZ1658" s="107"/>
      <c r="FXA1658" s="107"/>
      <c r="FXB1658" s="107"/>
      <c r="FXC1658" s="107"/>
      <c r="FXD1658" s="107"/>
      <c r="FXE1658" s="107"/>
      <c r="FXF1658" s="107"/>
      <c r="FXG1658" s="107"/>
      <c r="FXH1658" s="107"/>
      <c r="FXI1658" s="107"/>
      <c r="FXJ1658" s="107"/>
      <c r="FXK1658" s="107"/>
      <c r="FXL1658" s="107"/>
      <c r="FXM1658" s="107"/>
      <c r="FXN1658" s="107"/>
      <c r="FXO1658" s="107"/>
      <c r="FXP1658" s="107"/>
      <c r="FXQ1658" s="107"/>
      <c r="FXR1658" s="107"/>
      <c r="FXS1658" s="107"/>
      <c r="FXT1658" s="107"/>
      <c r="FXU1658" s="107"/>
      <c r="FXV1658" s="107"/>
      <c r="FXW1658" s="107"/>
      <c r="FXX1658" s="107"/>
      <c r="FXY1658" s="107"/>
      <c r="FXZ1658" s="107"/>
      <c r="FYA1658" s="107"/>
      <c r="FYB1658" s="107"/>
      <c r="FYC1658" s="107"/>
      <c r="FYD1658" s="107"/>
      <c r="FYE1658" s="107"/>
      <c r="FYF1658" s="107"/>
      <c r="FYG1658" s="107"/>
      <c r="FYH1658" s="107"/>
      <c r="FYI1658" s="107"/>
      <c r="FYJ1658" s="107"/>
      <c r="FYK1658" s="107"/>
      <c r="FYL1658" s="107"/>
      <c r="FYM1658" s="107"/>
      <c r="FYN1658" s="107"/>
      <c r="FYO1658" s="107"/>
      <c r="FYP1658" s="107"/>
      <c r="FYQ1658" s="107"/>
      <c r="FYR1658" s="107"/>
      <c r="FYS1658" s="107"/>
      <c r="FYT1658" s="107"/>
      <c r="FYU1658" s="107"/>
      <c r="FYV1658" s="107"/>
      <c r="FYW1658" s="107"/>
      <c r="FYX1658" s="107"/>
      <c r="FYY1658" s="107"/>
      <c r="FYZ1658" s="107"/>
      <c r="FZA1658" s="107"/>
      <c r="FZB1658" s="107"/>
      <c r="FZC1658" s="107"/>
      <c r="FZD1658" s="107"/>
      <c r="FZE1658" s="107"/>
      <c r="FZF1658" s="107"/>
      <c r="FZG1658" s="107"/>
      <c r="FZH1658" s="107"/>
      <c r="FZI1658" s="107"/>
      <c r="FZJ1658" s="107"/>
      <c r="FZK1658" s="107"/>
      <c r="FZL1658" s="107"/>
      <c r="FZM1658" s="107"/>
      <c r="FZN1658" s="107"/>
      <c r="FZO1658" s="107"/>
      <c r="FZP1658" s="107"/>
      <c r="FZQ1658" s="107"/>
      <c r="FZR1658" s="107"/>
      <c r="FZS1658" s="107"/>
      <c r="FZT1658" s="107"/>
      <c r="FZU1658" s="107"/>
      <c r="FZV1658" s="107"/>
      <c r="FZW1658" s="107"/>
      <c r="FZX1658" s="107"/>
      <c r="FZY1658" s="107"/>
      <c r="FZZ1658" s="107"/>
      <c r="GAA1658" s="107"/>
      <c r="GAB1658" s="107"/>
      <c r="GAC1658" s="107"/>
      <c r="GAD1658" s="107"/>
      <c r="GAE1658" s="107"/>
      <c r="GAF1658" s="107"/>
      <c r="GAG1658" s="107"/>
      <c r="GAH1658" s="107"/>
      <c r="GAI1658" s="107"/>
      <c r="GAJ1658" s="107"/>
      <c r="GAK1658" s="107"/>
      <c r="GAL1658" s="107"/>
      <c r="GAM1658" s="107"/>
      <c r="GAN1658" s="107"/>
      <c r="GAO1658" s="107"/>
      <c r="GAP1658" s="107"/>
      <c r="GAQ1658" s="107"/>
      <c r="GAR1658" s="107"/>
      <c r="GAS1658" s="107"/>
      <c r="GAT1658" s="107"/>
      <c r="GAU1658" s="107"/>
      <c r="GAV1658" s="107"/>
      <c r="GAW1658" s="107"/>
      <c r="GAX1658" s="107"/>
      <c r="GAY1658" s="107"/>
      <c r="GAZ1658" s="107"/>
      <c r="GBA1658" s="107"/>
      <c r="GBB1658" s="107"/>
      <c r="GBC1658" s="107"/>
      <c r="GBD1658" s="107"/>
      <c r="GBE1658" s="107"/>
      <c r="GBF1658" s="107"/>
      <c r="GBG1658" s="107"/>
      <c r="GBH1658" s="107"/>
      <c r="GBI1658" s="107"/>
      <c r="GBJ1658" s="107"/>
      <c r="GBK1658" s="107"/>
      <c r="GBL1658" s="107"/>
      <c r="GBM1658" s="107"/>
      <c r="GBN1658" s="107"/>
      <c r="GBO1658" s="107"/>
      <c r="GBP1658" s="107"/>
      <c r="GBQ1658" s="107"/>
      <c r="GBR1658" s="107"/>
      <c r="GBS1658" s="107"/>
      <c r="GBT1658" s="107"/>
      <c r="GBU1658" s="107"/>
      <c r="GBV1658" s="107"/>
      <c r="GBW1658" s="107"/>
      <c r="GBX1658" s="107"/>
      <c r="GBY1658" s="107"/>
      <c r="GBZ1658" s="107"/>
      <c r="GCA1658" s="107"/>
      <c r="GCB1658" s="107"/>
      <c r="GCC1658" s="107"/>
      <c r="GCD1658" s="107"/>
      <c r="GCE1658" s="107"/>
      <c r="GCF1658" s="107"/>
      <c r="GCG1658" s="107"/>
      <c r="GCH1658" s="107"/>
      <c r="GCI1658" s="107"/>
      <c r="GCJ1658" s="107"/>
      <c r="GCK1658" s="107"/>
      <c r="GCL1658" s="107"/>
      <c r="GCM1658" s="107"/>
      <c r="GCN1658" s="107"/>
      <c r="GCO1658" s="107"/>
      <c r="GCP1658" s="107"/>
      <c r="GCQ1658" s="107"/>
      <c r="GCR1658" s="107"/>
      <c r="GCS1658" s="107"/>
      <c r="GCT1658" s="107"/>
      <c r="GCU1658" s="107"/>
      <c r="GCV1658" s="107"/>
      <c r="GCW1658" s="107"/>
      <c r="GCX1658" s="107"/>
      <c r="GCY1658" s="107"/>
      <c r="GCZ1658" s="107"/>
      <c r="GDA1658" s="107"/>
      <c r="GDB1658" s="107"/>
      <c r="GDC1658" s="107"/>
      <c r="GDD1658" s="107"/>
      <c r="GDE1658" s="107"/>
      <c r="GDF1658" s="107"/>
      <c r="GDG1658" s="107"/>
      <c r="GDH1658" s="107"/>
      <c r="GDI1658" s="107"/>
      <c r="GDJ1658" s="107"/>
      <c r="GDK1658" s="107"/>
      <c r="GDL1658" s="107"/>
      <c r="GDM1658" s="107"/>
      <c r="GDN1658" s="107"/>
      <c r="GDO1658" s="107"/>
      <c r="GDP1658" s="107"/>
      <c r="GDQ1658" s="107"/>
      <c r="GDR1658" s="107"/>
      <c r="GDS1658" s="107"/>
      <c r="GDT1658" s="107"/>
      <c r="GDU1658" s="107"/>
      <c r="GDV1658" s="107"/>
      <c r="GDW1658" s="107"/>
      <c r="GDX1658" s="107"/>
      <c r="GDY1658" s="107"/>
      <c r="GDZ1658" s="107"/>
      <c r="GEA1658" s="107"/>
      <c r="GEB1658" s="107"/>
      <c r="GEC1658" s="107"/>
      <c r="GED1658" s="107"/>
      <c r="GEE1658" s="107"/>
      <c r="GEF1658" s="107"/>
      <c r="GEG1658" s="107"/>
      <c r="GEH1658" s="107"/>
      <c r="GEI1658" s="107"/>
      <c r="GEJ1658" s="107"/>
      <c r="GEK1658" s="107"/>
      <c r="GEL1658" s="107"/>
      <c r="GEM1658" s="107"/>
      <c r="GEN1658" s="107"/>
      <c r="GEO1658" s="107"/>
      <c r="GEP1658" s="107"/>
      <c r="GEQ1658" s="107"/>
      <c r="GER1658" s="107"/>
      <c r="GES1658" s="107"/>
      <c r="GET1658" s="107"/>
      <c r="GEU1658" s="107"/>
      <c r="GEV1658" s="107"/>
      <c r="GEW1658" s="107"/>
      <c r="GEX1658" s="107"/>
      <c r="GEY1658" s="107"/>
      <c r="GEZ1658" s="107"/>
      <c r="GFA1658" s="107"/>
      <c r="GFB1658" s="107"/>
      <c r="GFC1658" s="107"/>
      <c r="GFD1658" s="107"/>
      <c r="GFE1658" s="107"/>
      <c r="GFF1658" s="107"/>
      <c r="GFG1658" s="107"/>
      <c r="GFH1658" s="107"/>
      <c r="GFI1658" s="107"/>
      <c r="GFJ1658" s="107"/>
      <c r="GFK1658" s="107"/>
      <c r="GFL1658" s="107"/>
      <c r="GFM1658" s="107"/>
      <c r="GFN1658" s="107"/>
      <c r="GFO1658" s="107"/>
      <c r="GFP1658" s="107"/>
      <c r="GFQ1658" s="107"/>
      <c r="GFR1658" s="107"/>
      <c r="GFS1658" s="107"/>
      <c r="GFT1658" s="107"/>
      <c r="GFU1658" s="107"/>
      <c r="GFV1658" s="107"/>
      <c r="GFW1658" s="107"/>
      <c r="GFX1658" s="107"/>
      <c r="GFY1658" s="107"/>
      <c r="GFZ1658" s="107"/>
      <c r="GGA1658" s="107"/>
      <c r="GGB1658" s="107"/>
      <c r="GGC1658" s="107"/>
      <c r="GGD1658" s="107"/>
      <c r="GGE1658" s="107"/>
      <c r="GGF1658" s="107"/>
      <c r="GGG1658" s="107"/>
      <c r="GGH1658" s="107"/>
      <c r="GGI1658" s="107"/>
      <c r="GGJ1658" s="107"/>
      <c r="GGK1658" s="107"/>
      <c r="GGL1658" s="107"/>
      <c r="GGM1658" s="107"/>
      <c r="GGN1658" s="107"/>
      <c r="GGO1658" s="107"/>
      <c r="GGP1658" s="107"/>
      <c r="GGQ1658" s="107"/>
      <c r="GGR1658" s="107"/>
      <c r="GGS1658" s="107"/>
      <c r="GGT1658" s="107"/>
      <c r="GGU1658" s="107"/>
      <c r="GGV1658" s="107"/>
      <c r="GGW1658" s="107"/>
      <c r="GGX1658" s="107"/>
      <c r="GGY1658" s="107"/>
      <c r="GGZ1658" s="107"/>
      <c r="GHA1658" s="107"/>
      <c r="GHB1658" s="107"/>
      <c r="GHC1658" s="107"/>
      <c r="GHD1658" s="107"/>
      <c r="GHE1658" s="107"/>
      <c r="GHF1658" s="107"/>
      <c r="GHG1658" s="107"/>
      <c r="GHH1658" s="107"/>
      <c r="GHI1658" s="107"/>
      <c r="GHJ1658" s="107"/>
      <c r="GHK1658" s="107"/>
      <c r="GHL1658" s="107"/>
      <c r="GHM1658" s="107"/>
      <c r="GHN1658" s="107"/>
      <c r="GHO1658" s="107"/>
      <c r="GHP1658" s="107"/>
      <c r="GHQ1658" s="107"/>
      <c r="GHR1658" s="107"/>
      <c r="GHS1658" s="107"/>
      <c r="GHT1658" s="107"/>
      <c r="GHU1658" s="107"/>
      <c r="GHV1658" s="107"/>
      <c r="GHW1658" s="107"/>
      <c r="GHX1658" s="107"/>
      <c r="GHY1658" s="107"/>
      <c r="GHZ1658" s="107"/>
      <c r="GIA1658" s="107"/>
      <c r="GIB1658" s="107"/>
      <c r="GIC1658" s="107"/>
      <c r="GID1658" s="107"/>
      <c r="GIE1658" s="107"/>
      <c r="GIF1658" s="107"/>
      <c r="GIG1658" s="107"/>
      <c r="GIH1658" s="107"/>
      <c r="GII1658" s="107"/>
      <c r="GIJ1658" s="107"/>
      <c r="GIK1658" s="107"/>
      <c r="GIL1658" s="107"/>
      <c r="GIM1658" s="107"/>
      <c r="GIN1658" s="107"/>
      <c r="GIO1658" s="107"/>
      <c r="GIP1658" s="107"/>
      <c r="GIQ1658" s="107"/>
      <c r="GIR1658" s="107"/>
      <c r="GIS1658" s="107"/>
      <c r="GIT1658" s="107"/>
      <c r="GIU1658" s="107"/>
      <c r="GIV1658" s="107"/>
      <c r="GIW1658" s="107"/>
      <c r="GIX1658" s="107"/>
      <c r="GIY1658" s="107"/>
      <c r="GIZ1658" s="107"/>
      <c r="GJA1658" s="107"/>
      <c r="GJB1658" s="107"/>
      <c r="GJC1658" s="107"/>
      <c r="GJD1658" s="107"/>
      <c r="GJE1658" s="107"/>
      <c r="GJF1658" s="107"/>
      <c r="GJG1658" s="107"/>
      <c r="GJH1658" s="107"/>
      <c r="GJI1658" s="107"/>
      <c r="GJJ1658" s="107"/>
      <c r="GJK1658" s="107"/>
      <c r="GJL1658" s="107"/>
      <c r="GJM1658" s="107"/>
      <c r="GJN1658" s="107"/>
      <c r="GJO1658" s="107"/>
      <c r="GJP1658" s="107"/>
      <c r="GJQ1658" s="107"/>
      <c r="GJR1658" s="107"/>
      <c r="GJS1658" s="107"/>
      <c r="GJT1658" s="107"/>
      <c r="GJU1658" s="107"/>
      <c r="GJV1658" s="107"/>
      <c r="GJW1658" s="107"/>
      <c r="GJX1658" s="107"/>
      <c r="GJY1658" s="107"/>
      <c r="GJZ1658" s="107"/>
      <c r="GKA1658" s="107"/>
      <c r="GKB1658" s="107"/>
      <c r="GKC1658" s="107"/>
      <c r="GKD1658" s="107"/>
      <c r="GKE1658" s="107"/>
      <c r="GKF1658" s="107"/>
      <c r="GKG1658" s="107"/>
      <c r="GKH1658" s="107"/>
      <c r="GKI1658" s="107"/>
      <c r="GKJ1658" s="107"/>
      <c r="GKK1658" s="107"/>
      <c r="GKL1658" s="107"/>
      <c r="GKM1658" s="107"/>
      <c r="GKN1658" s="107"/>
      <c r="GKO1658" s="107"/>
      <c r="GKP1658" s="107"/>
      <c r="GKQ1658" s="107"/>
      <c r="GKR1658" s="107"/>
      <c r="GKS1658" s="107"/>
      <c r="GKT1658" s="107"/>
      <c r="GKU1658" s="107"/>
      <c r="GKV1658" s="107"/>
      <c r="GKW1658" s="107"/>
      <c r="GKX1658" s="107"/>
      <c r="GKY1658" s="107"/>
      <c r="GKZ1658" s="107"/>
      <c r="GLA1658" s="107"/>
      <c r="GLB1658" s="107"/>
      <c r="GLC1658" s="107"/>
      <c r="GLD1658" s="107"/>
      <c r="GLE1658" s="107"/>
      <c r="GLF1658" s="107"/>
      <c r="GLG1658" s="107"/>
      <c r="GLH1658" s="107"/>
      <c r="GLI1658" s="107"/>
      <c r="GLJ1658" s="107"/>
      <c r="GLK1658" s="107"/>
      <c r="GLL1658" s="107"/>
      <c r="GLM1658" s="107"/>
      <c r="GLN1658" s="107"/>
      <c r="GLO1658" s="107"/>
      <c r="GLP1658" s="107"/>
      <c r="GLQ1658" s="107"/>
      <c r="GLR1658" s="107"/>
      <c r="GLS1658" s="107"/>
      <c r="GLT1658" s="107"/>
      <c r="GLU1658" s="107"/>
      <c r="GLV1658" s="107"/>
      <c r="GLW1658" s="107"/>
      <c r="GLX1658" s="107"/>
      <c r="GLY1658" s="107"/>
      <c r="GLZ1658" s="107"/>
      <c r="GMA1658" s="107"/>
      <c r="GMB1658" s="107"/>
      <c r="GMC1658" s="107"/>
      <c r="GMD1658" s="107"/>
      <c r="GME1658" s="107"/>
      <c r="GMF1658" s="107"/>
      <c r="GMG1658" s="107"/>
      <c r="GMH1658" s="107"/>
      <c r="GMI1658" s="107"/>
      <c r="GMJ1658" s="107"/>
      <c r="GMK1658" s="107"/>
      <c r="GML1658" s="107"/>
      <c r="GMM1658" s="107"/>
      <c r="GMN1658" s="107"/>
      <c r="GMO1658" s="107"/>
      <c r="GMP1658" s="107"/>
      <c r="GMQ1658" s="107"/>
      <c r="GMR1658" s="107"/>
      <c r="GMS1658" s="107"/>
      <c r="GMT1658" s="107"/>
      <c r="GMU1658" s="107"/>
      <c r="GMV1658" s="107"/>
      <c r="GMW1658" s="107"/>
      <c r="GMX1658" s="107"/>
      <c r="GMY1658" s="107"/>
      <c r="GMZ1658" s="107"/>
      <c r="GNA1658" s="107"/>
      <c r="GNB1658" s="107"/>
      <c r="GNC1658" s="107"/>
      <c r="GND1658" s="107"/>
      <c r="GNE1658" s="107"/>
      <c r="GNF1658" s="107"/>
      <c r="GNG1658" s="107"/>
      <c r="GNH1658" s="107"/>
      <c r="GNI1658" s="107"/>
      <c r="GNJ1658" s="107"/>
      <c r="GNK1658" s="107"/>
      <c r="GNL1658" s="107"/>
      <c r="GNM1658" s="107"/>
      <c r="GNN1658" s="107"/>
      <c r="GNO1658" s="107"/>
      <c r="GNP1658" s="107"/>
      <c r="GNQ1658" s="107"/>
      <c r="GNR1658" s="107"/>
      <c r="GNS1658" s="107"/>
      <c r="GNT1658" s="107"/>
      <c r="GNU1658" s="107"/>
      <c r="GNV1658" s="107"/>
      <c r="GNW1658" s="107"/>
      <c r="GNX1658" s="107"/>
      <c r="GNY1658" s="107"/>
      <c r="GNZ1658" s="107"/>
      <c r="GOA1658" s="107"/>
      <c r="GOB1658" s="107"/>
      <c r="GOC1658" s="107"/>
      <c r="GOD1658" s="107"/>
      <c r="GOE1658" s="107"/>
      <c r="GOF1658" s="107"/>
      <c r="GOG1658" s="107"/>
      <c r="GOH1658" s="107"/>
      <c r="GOI1658" s="107"/>
      <c r="GOJ1658" s="107"/>
      <c r="GOK1658" s="107"/>
      <c r="GOL1658" s="107"/>
      <c r="GOM1658" s="107"/>
      <c r="GON1658" s="107"/>
      <c r="GOO1658" s="107"/>
      <c r="GOP1658" s="107"/>
      <c r="GOQ1658" s="107"/>
      <c r="GOR1658" s="107"/>
      <c r="GOS1658" s="107"/>
      <c r="GOT1658" s="107"/>
      <c r="GOU1658" s="107"/>
      <c r="GOV1658" s="107"/>
      <c r="GOW1658" s="107"/>
      <c r="GOX1658" s="107"/>
      <c r="GOY1658" s="107"/>
      <c r="GOZ1658" s="107"/>
      <c r="GPA1658" s="107"/>
      <c r="GPB1658" s="107"/>
      <c r="GPC1658" s="107"/>
      <c r="GPD1658" s="107"/>
      <c r="GPE1658" s="107"/>
      <c r="GPF1658" s="107"/>
      <c r="GPG1658" s="107"/>
      <c r="GPH1658" s="107"/>
      <c r="GPI1658" s="107"/>
      <c r="GPJ1658" s="107"/>
      <c r="GPK1658" s="107"/>
      <c r="GPL1658" s="107"/>
      <c r="GPM1658" s="107"/>
      <c r="GPN1658" s="107"/>
      <c r="GPO1658" s="107"/>
      <c r="GPP1658" s="107"/>
      <c r="GPQ1658" s="107"/>
      <c r="GPR1658" s="107"/>
      <c r="GPS1658" s="107"/>
      <c r="GPT1658" s="107"/>
      <c r="GPU1658" s="107"/>
      <c r="GPV1658" s="107"/>
      <c r="GPW1658" s="107"/>
      <c r="GPX1658" s="107"/>
      <c r="GPY1658" s="107"/>
      <c r="GPZ1658" s="107"/>
      <c r="GQA1658" s="107"/>
      <c r="GQB1658" s="107"/>
      <c r="GQC1658" s="107"/>
      <c r="GQD1658" s="107"/>
      <c r="GQE1658" s="107"/>
      <c r="GQF1658" s="107"/>
      <c r="GQG1658" s="107"/>
      <c r="GQH1658" s="107"/>
      <c r="GQI1658" s="107"/>
      <c r="GQJ1658" s="107"/>
      <c r="GQK1658" s="107"/>
      <c r="GQL1658" s="107"/>
      <c r="GQM1658" s="107"/>
      <c r="GQN1658" s="107"/>
      <c r="GQO1658" s="107"/>
      <c r="GQP1658" s="107"/>
      <c r="GQQ1658" s="107"/>
      <c r="GQR1658" s="107"/>
      <c r="GQS1658" s="107"/>
      <c r="GQT1658" s="107"/>
      <c r="GQU1658" s="107"/>
      <c r="GQV1658" s="107"/>
      <c r="GQW1658" s="107"/>
      <c r="GQX1658" s="107"/>
      <c r="GQY1658" s="107"/>
      <c r="GQZ1658" s="107"/>
      <c r="GRA1658" s="107"/>
      <c r="GRB1658" s="107"/>
      <c r="GRC1658" s="107"/>
      <c r="GRD1658" s="107"/>
      <c r="GRE1658" s="107"/>
      <c r="GRF1658" s="107"/>
      <c r="GRG1658" s="107"/>
      <c r="GRH1658" s="107"/>
      <c r="GRI1658" s="107"/>
      <c r="GRJ1658" s="107"/>
      <c r="GRK1658" s="107"/>
      <c r="GRL1658" s="107"/>
      <c r="GRM1658" s="107"/>
      <c r="GRN1658" s="107"/>
      <c r="GRO1658" s="107"/>
      <c r="GRP1658" s="107"/>
      <c r="GRQ1658" s="107"/>
      <c r="GRR1658" s="107"/>
      <c r="GRS1658" s="107"/>
      <c r="GRT1658" s="107"/>
      <c r="GRU1658" s="107"/>
      <c r="GRV1658" s="107"/>
      <c r="GRW1658" s="107"/>
      <c r="GRX1658" s="107"/>
      <c r="GRY1658" s="107"/>
      <c r="GRZ1658" s="107"/>
      <c r="GSA1658" s="107"/>
      <c r="GSB1658" s="107"/>
      <c r="GSC1658" s="107"/>
      <c r="GSD1658" s="107"/>
      <c r="GSE1658" s="107"/>
      <c r="GSF1658" s="107"/>
      <c r="GSG1658" s="107"/>
      <c r="GSH1658" s="107"/>
      <c r="GSI1658" s="107"/>
      <c r="GSJ1658" s="107"/>
      <c r="GSK1658" s="107"/>
      <c r="GSL1658" s="107"/>
      <c r="GSM1658" s="107"/>
      <c r="GSN1658" s="107"/>
      <c r="GSO1658" s="107"/>
      <c r="GSP1658" s="107"/>
      <c r="GSQ1658" s="107"/>
      <c r="GSR1658" s="107"/>
      <c r="GSS1658" s="107"/>
      <c r="GST1658" s="107"/>
      <c r="GSU1658" s="107"/>
      <c r="GSV1658" s="107"/>
      <c r="GSW1658" s="107"/>
      <c r="GSX1658" s="107"/>
      <c r="GSY1658" s="107"/>
      <c r="GSZ1658" s="107"/>
      <c r="GTA1658" s="107"/>
      <c r="GTB1658" s="107"/>
      <c r="GTC1658" s="107"/>
      <c r="GTD1658" s="107"/>
      <c r="GTE1658" s="107"/>
      <c r="GTF1658" s="107"/>
      <c r="GTG1658" s="107"/>
      <c r="GTH1658" s="107"/>
      <c r="GTI1658" s="107"/>
      <c r="GTJ1658" s="107"/>
      <c r="GTK1658" s="107"/>
      <c r="GTL1658" s="107"/>
      <c r="GTM1658" s="107"/>
      <c r="GTN1658" s="107"/>
      <c r="GTO1658" s="107"/>
      <c r="GTP1658" s="107"/>
      <c r="GTQ1658" s="107"/>
      <c r="GTR1658" s="107"/>
      <c r="GTS1658" s="107"/>
      <c r="GTT1658" s="107"/>
      <c r="GTU1658" s="107"/>
      <c r="GTV1658" s="107"/>
      <c r="GTW1658" s="107"/>
      <c r="GTX1658" s="107"/>
      <c r="GTY1658" s="107"/>
      <c r="GTZ1658" s="107"/>
      <c r="GUA1658" s="107"/>
      <c r="GUB1658" s="107"/>
      <c r="GUC1658" s="107"/>
      <c r="GUD1658" s="107"/>
      <c r="GUE1658" s="107"/>
      <c r="GUF1658" s="107"/>
      <c r="GUG1658" s="107"/>
      <c r="GUH1658" s="107"/>
      <c r="GUI1658" s="107"/>
      <c r="GUJ1658" s="107"/>
      <c r="GUK1658" s="107"/>
      <c r="GUL1658" s="107"/>
      <c r="GUM1658" s="107"/>
      <c r="GUN1658" s="107"/>
      <c r="GUO1658" s="107"/>
      <c r="GUP1658" s="107"/>
      <c r="GUQ1658" s="107"/>
      <c r="GUR1658" s="107"/>
      <c r="GUS1658" s="107"/>
      <c r="GUT1658" s="107"/>
      <c r="GUU1658" s="107"/>
      <c r="GUV1658" s="107"/>
      <c r="GUW1658" s="107"/>
      <c r="GUX1658" s="107"/>
      <c r="GUY1658" s="107"/>
      <c r="GUZ1658" s="107"/>
      <c r="GVA1658" s="107"/>
      <c r="GVB1658" s="107"/>
      <c r="GVC1658" s="107"/>
      <c r="GVD1658" s="107"/>
      <c r="GVE1658" s="107"/>
      <c r="GVF1658" s="107"/>
      <c r="GVG1658" s="107"/>
      <c r="GVH1658" s="107"/>
      <c r="GVI1658" s="107"/>
      <c r="GVJ1658" s="107"/>
      <c r="GVK1658" s="107"/>
      <c r="GVL1658" s="107"/>
      <c r="GVM1658" s="107"/>
      <c r="GVN1658" s="107"/>
      <c r="GVO1658" s="107"/>
      <c r="GVP1658" s="107"/>
      <c r="GVQ1658" s="107"/>
      <c r="GVR1658" s="107"/>
      <c r="GVS1658" s="107"/>
      <c r="GVT1658" s="107"/>
      <c r="GVU1658" s="107"/>
      <c r="GVV1658" s="107"/>
      <c r="GVW1658" s="107"/>
      <c r="GVX1658" s="107"/>
      <c r="GVY1658" s="107"/>
      <c r="GVZ1658" s="107"/>
      <c r="GWA1658" s="107"/>
      <c r="GWB1658" s="107"/>
      <c r="GWC1658" s="107"/>
      <c r="GWD1658" s="107"/>
      <c r="GWE1658" s="107"/>
      <c r="GWF1658" s="107"/>
      <c r="GWG1658" s="107"/>
      <c r="GWH1658" s="107"/>
      <c r="GWI1658" s="107"/>
      <c r="GWJ1658" s="107"/>
      <c r="GWK1658" s="107"/>
      <c r="GWL1658" s="107"/>
      <c r="GWM1658" s="107"/>
      <c r="GWN1658" s="107"/>
      <c r="GWO1658" s="107"/>
      <c r="GWP1658" s="107"/>
      <c r="GWQ1658" s="107"/>
      <c r="GWR1658" s="107"/>
      <c r="GWS1658" s="107"/>
      <c r="GWT1658" s="107"/>
      <c r="GWU1658" s="107"/>
      <c r="GWV1658" s="107"/>
      <c r="GWW1658" s="107"/>
      <c r="GWX1658" s="107"/>
      <c r="GWY1658" s="107"/>
      <c r="GWZ1658" s="107"/>
      <c r="GXA1658" s="107"/>
      <c r="GXB1658" s="107"/>
      <c r="GXC1658" s="107"/>
      <c r="GXD1658" s="107"/>
      <c r="GXE1658" s="107"/>
      <c r="GXF1658" s="107"/>
      <c r="GXG1658" s="107"/>
      <c r="GXH1658" s="107"/>
      <c r="GXI1658" s="107"/>
      <c r="GXJ1658" s="107"/>
      <c r="GXK1658" s="107"/>
      <c r="GXL1658" s="107"/>
      <c r="GXM1658" s="107"/>
      <c r="GXN1658" s="107"/>
      <c r="GXO1658" s="107"/>
      <c r="GXP1658" s="107"/>
      <c r="GXQ1658" s="107"/>
      <c r="GXR1658" s="107"/>
      <c r="GXS1658" s="107"/>
      <c r="GXT1658" s="107"/>
      <c r="GXU1658" s="107"/>
      <c r="GXV1658" s="107"/>
      <c r="GXW1658" s="107"/>
      <c r="GXX1658" s="107"/>
      <c r="GXY1658" s="107"/>
      <c r="GXZ1658" s="107"/>
      <c r="GYA1658" s="107"/>
      <c r="GYB1658" s="107"/>
      <c r="GYC1658" s="107"/>
      <c r="GYD1658" s="107"/>
      <c r="GYE1658" s="107"/>
      <c r="GYF1658" s="107"/>
      <c r="GYG1658" s="107"/>
      <c r="GYH1658" s="107"/>
      <c r="GYI1658" s="107"/>
      <c r="GYJ1658" s="107"/>
      <c r="GYK1658" s="107"/>
      <c r="GYL1658" s="107"/>
      <c r="GYM1658" s="107"/>
      <c r="GYN1658" s="107"/>
      <c r="GYO1658" s="107"/>
      <c r="GYP1658" s="107"/>
      <c r="GYQ1658" s="107"/>
      <c r="GYR1658" s="107"/>
      <c r="GYS1658" s="107"/>
      <c r="GYT1658" s="107"/>
      <c r="GYU1658" s="107"/>
      <c r="GYV1658" s="107"/>
      <c r="GYW1658" s="107"/>
      <c r="GYX1658" s="107"/>
      <c r="GYY1658" s="107"/>
      <c r="GYZ1658" s="107"/>
      <c r="GZA1658" s="107"/>
      <c r="GZB1658" s="107"/>
      <c r="GZC1658" s="107"/>
      <c r="GZD1658" s="107"/>
      <c r="GZE1658" s="107"/>
      <c r="GZF1658" s="107"/>
      <c r="GZG1658" s="107"/>
      <c r="GZH1658" s="107"/>
      <c r="GZI1658" s="107"/>
      <c r="GZJ1658" s="107"/>
      <c r="GZK1658" s="107"/>
      <c r="GZL1658" s="107"/>
      <c r="GZM1658" s="107"/>
      <c r="GZN1658" s="107"/>
      <c r="GZO1658" s="107"/>
      <c r="GZP1658" s="107"/>
      <c r="GZQ1658" s="107"/>
      <c r="GZR1658" s="107"/>
      <c r="GZS1658" s="107"/>
      <c r="GZT1658" s="107"/>
      <c r="GZU1658" s="107"/>
      <c r="GZV1658" s="107"/>
      <c r="GZW1658" s="107"/>
      <c r="GZX1658" s="107"/>
      <c r="GZY1658" s="107"/>
      <c r="GZZ1658" s="107"/>
      <c r="HAA1658" s="107"/>
      <c r="HAB1658" s="107"/>
      <c r="HAC1658" s="107"/>
      <c r="HAD1658" s="107"/>
      <c r="HAE1658" s="107"/>
      <c r="HAF1658" s="107"/>
      <c r="HAG1658" s="107"/>
      <c r="HAH1658" s="107"/>
      <c r="HAI1658" s="107"/>
      <c r="HAJ1658" s="107"/>
      <c r="HAK1658" s="107"/>
      <c r="HAL1658" s="107"/>
      <c r="HAM1658" s="107"/>
      <c r="HAN1658" s="107"/>
      <c r="HAO1658" s="107"/>
      <c r="HAP1658" s="107"/>
      <c r="HAQ1658" s="107"/>
      <c r="HAR1658" s="107"/>
      <c r="HAS1658" s="107"/>
      <c r="HAT1658" s="107"/>
      <c r="HAU1658" s="107"/>
      <c r="HAV1658" s="107"/>
      <c r="HAW1658" s="107"/>
      <c r="HAX1658" s="107"/>
      <c r="HAY1658" s="107"/>
      <c r="HAZ1658" s="107"/>
      <c r="HBA1658" s="107"/>
      <c r="HBB1658" s="107"/>
      <c r="HBC1658" s="107"/>
      <c r="HBD1658" s="107"/>
      <c r="HBE1658" s="107"/>
      <c r="HBF1658" s="107"/>
      <c r="HBG1658" s="107"/>
      <c r="HBH1658" s="107"/>
      <c r="HBI1658" s="107"/>
      <c r="HBJ1658" s="107"/>
      <c r="HBK1658" s="107"/>
      <c r="HBL1658" s="107"/>
      <c r="HBM1658" s="107"/>
      <c r="HBN1658" s="107"/>
      <c r="HBO1658" s="107"/>
      <c r="HBP1658" s="107"/>
      <c r="HBQ1658" s="107"/>
      <c r="HBR1658" s="107"/>
      <c r="HBS1658" s="107"/>
      <c r="HBT1658" s="107"/>
      <c r="HBU1658" s="107"/>
      <c r="HBV1658" s="107"/>
      <c r="HBW1658" s="107"/>
      <c r="HBX1658" s="107"/>
      <c r="HBY1658" s="107"/>
      <c r="HBZ1658" s="107"/>
      <c r="HCA1658" s="107"/>
      <c r="HCB1658" s="107"/>
      <c r="HCC1658" s="107"/>
      <c r="HCD1658" s="107"/>
      <c r="HCE1658" s="107"/>
      <c r="HCF1658" s="107"/>
      <c r="HCG1658" s="107"/>
      <c r="HCH1658" s="107"/>
      <c r="HCI1658" s="107"/>
      <c r="HCJ1658" s="107"/>
      <c r="HCK1658" s="107"/>
      <c r="HCL1658" s="107"/>
      <c r="HCM1658" s="107"/>
      <c r="HCN1658" s="107"/>
      <c r="HCO1658" s="107"/>
      <c r="HCP1658" s="107"/>
      <c r="HCQ1658" s="107"/>
      <c r="HCR1658" s="107"/>
      <c r="HCS1658" s="107"/>
      <c r="HCT1658" s="107"/>
      <c r="HCU1658" s="107"/>
      <c r="HCV1658" s="107"/>
      <c r="HCW1658" s="107"/>
      <c r="HCX1658" s="107"/>
      <c r="HCY1658" s="107"/>
      <c r="HCZ1658" s="107"/>
      <c r="HDA1658" s="107"/>
      <c r="HDB1658" s="107"/>
      <c r="HDC1658" s="107"/>
      <c r="HDD1658" s="107"/>
      <c r="HDE1658" s="107"/>
      <c r="HDF1658" s="107"/>
      <c r="HDG1658" s="107"/>
      <c r="HDH1658" s="107"/>
      <c r="HDI1658" s="107"/>
      <c r="HDJ1658" s="107"/>
      <c r="HDK1658" s="107"/>
      <c r="HDL1658" s="107"/>
      <c r="HDM1658" s="107"/>
      <c r="HDN1658" s="107"/>
      <c r="HDO1658" s="107"/>
      <c r="HDP1658" s="107"/>
      <c r="HDQ1658" s="107"/>
      <c r="HDR1658" s="107"/>
      <c r="HDS1658" s="107"/>
      <c r="HDT1658" s="107"/>
      <c r="HDU1658" s="107"/>
      <c r="HDV1658" s="107"/>
      <c r="HDW1658" s="107"/>
      <c r="HDX1658" s="107"/>
      <c r="HDY1658" s="107"/>
      <c r="HDZ1658" s="107"/>
      <c r="HEA1658" s="107"/>
      <c r="HEB1658" s="107"/>
      <c r="HEC1658" s="107"/>
      <c r="HED1658" s="107"/>
      <c r="HEE1658" s="107"/>
      <c r="HEF1658" s="107"/>
      <c r="HEG1658" s="107"/>
      <c r="HEH1658" s="107"/>
      <c r="HEI1658" s="107"/>
      <c r="HEJ1658" s="107"/>
      <c r="HEK1658" s="107"/>
      <c r="HEL1658" s="107"/>
      <c r="HEM1658" s="107"/>
      <c r="HEN1658" s="107"/>
      <c r="HEO1658" s="107"/>
      <c r="HEP1658" s="107"/>
      <c r="HEQ1658" s="107"/>
      <c r="HER1658" s="107"/>
      <c r="HES1658" s="107"/>
      <c r="HET1658" s="107"/>
      <c r="HEU1658" s="107"/>
      <c r="HEV1658" s="107"/>
      <c r="HEW1658" s="107"/>
      <c r="HEX1658" s="107"/>
      <c r="HEY1658" s="107"/>
      <c r="HEZ1658" s="107"/>
      <c r="HFA1658" s="107"/>
      <c r="HFB1658" s="107"/>
      <c r="HFC1658" s="107"/>
      <c r="HFD1658" s="107"/>
      <c r="HFE1658" s="107"/>
      <c r="HFF1658" s="107"/>
      <c r="HFG1658" s="107"/>
      <c r="HFH1658" s="107"/>
      <c r="HFI1658" s="107"/>
      <c r="HFJ1658" s="107"/>
      <c r="HFK1658" s="107"/>
      <c r="HFL1658" s="107"/>
      <c r="HFM1658" s="107"/>
      <c r="HFN1658" s="107"/>
      <c r="HFO1658" s="107"/>
      <c r="HFP1658" s="107"/>
      <c r="HFQ1658" s="107"/>
      <c r="HFR1658" s="107"/>
      <c r="HFS1658" s="107"/>
      <c r="HFT1658" s="107"/>
      <c r="HFU1658" s="107"/>
      <c r="HFV1658" s="107"/>
      <c r="HFW1658" s="107"/>
      <c r="HFX1658" s="107"/>
      <c r="HFY1658" s="107"/>
      <c r="HFZ1658" s="107"/>
      <c r="HGA1658" s="107"/>
      <c r="HGB1658" s="107"/>
      <c r="HGC1658" s="107"/>
      <c r="HGD1658" s="107"/>
      <c r="HGE1658" s="107"/>
      <c r="HGF1658" s="107"/>
      <c r="HGG1658" s="107"/>
      <c r="HGH1658" s="107"/>
      <c r="HGI1658" s="107"/>
      <c r="HGJ1658" s="107"/>
      <c r="HGK1658" s="107"/>
      <c r="HGL1658" s="107"/>
      <c r="HGM1658" s="107"/>
      <c r="HGN1658" s="107"/>
      <c r="HGO1658" s="107"/>
      <c r="HGP1658" s="107"/>
      <c r="HGQ1658" s="107"/>
      <c r="HGR1658" s="107"/>
      <c r="HGS1658" s="107"/>
      <c r="HGT1658" s="107"/>
      <c r="HGU1658" s="107"/>
      <c r="HGV1658" s="107"/>
      <c r="HGW1658" s="107"/>
      <c r="HGX1658" s="107"/>
      <c r="HGY1658" s="107"/>
      <c r="HGZ1658" s="107"/>
      <c r="HHA1658" s="107"/>
      <c r="HHB1658" s="107"/>
      <c r="HHC1658" s="107"/>
      <c r="HHD1658" s="107"/>
      <c r="HHE1658" s="107"/>
      <c r="HHF1658" s="107"/>
      <c r="HHG1658" s="107"/>
      <c r="HHH1658" s="107"/>
      <c r="HHI1658" s="107"/>
      <c r="HHJ1658" s="107"/>
      <c r="HHK1658" s="107"/>
      <c r="HHL1658" s="107"/>
      <c r="HHM1658" s="107"/>
      <c r="HHN1658" s="107"/>
      <c r="HHO1658" s="107"/>
      <c r="HHP1658" s="107"/>
      <c r="HHQ1658" s="107"/>
      <c r="HHR1658" s="107"/>
      <c r="HHS1658" s="107"/>
      <c r="HHT1658" s="107"/>
      <c r="HHU1658" s="107"/>
      <c r="HHV1658" s="107"/>
      <c r="HHW1658" s="107"/>
      <c r="HHX1658" s="107"/>
      <c r="HHY1658" s="107"/>
      <c r="HHZ1658" s="107"/>
      <c r="HIA1658" s="107"/>
      <c r="HIB1658" s="107"/>
      <c r="HIC1658" s="107"/>
      <c r="HID1658" s="107"/>
      <c r="HIE1658" s="107"/>
      <c r="HIF1658" s="107"/>
      <c r="HIG1658" s="107"/>
      <c r="HIH1658" s="107"/>
      <c r="HII1658" s="107"/>
      <c r="HIJ1658" s="107"/>
      <c r="HIK1658" s="107"/>
      <c r="HIL1658" s="107"/>
      <c r="HIM1658" s="107"/>
      <c r="HIN1658" s="107"/>
      <c r="HIO1658" s="107"/>
      <c r="HIP1658" s="107"/>
      <c r="HIQ1658" s="107"/>
      <c r="HIR1658" s="107"/>
      <c r="HIS1658" s="107"/>
      <c r="HIT1658" s="107"/>
      <c r="HIU1658" s="107"/>
      <c r="HIV1658" s="107"/>
      <c r="HIW1658" s="107"/>
      <c r="HIX1658" s="107"/>
      <c r="HIY1658" s="107"/>
      <c r="HIZ1658" s="107"/>
      <c r="HJA1658" s="107"/>
      <c r="HJB1658" s="107"/>
      <c r="HJC1658" s="107"/>
      <c r="HJD1658" s="107"/>
      <c r="HJE1658" s="107"/>
      <c r="HJF1658" s="107"/>
      <c r="HJG1658" s="107"/>
      <c r="HJH1658" s="107"/>
      <c r="HJI1658" s="107"/>
      <c r="HJJ1658" s="107"/>
      <c r="HJK1658" s="107"/>
      <c r="HJL1658" s="107"/>
      <c r="HJM1658" s="107"/>
      <c r="HJN1658" s="107"/>
      <c r="HJO1658" s="107"/>
      <c r="HJP1658" s="107"/>
      <c r="HJQ1658" s="107"/>
      <c r="HJR1658" s="107"/>
      <c r="HJS1658" s="107"/>
      <c r="HJT1658" s="107"/>
      <c r="HJU1658" s="107"/>
      <c r="HJV1658" s="107"/>
      <c r="HJW1658" s="107"/>
      <c r="HJX1658" s="107"/>
      <c r="HJY1658" s="107"/>
      <c r="HJZ1658" s="107"/>
      <c r="HKA1658" s="107"/>
      <c r="HKB1658" s="107"/>
      <c r="HKC1658" s="107"/>
      <c r="HKD1658" s="107"/>
      <c r="HKE1658" s="107"/>
      <c r="HKF1658" s="107"/>
      <c r="HKG1658" s="107"/>
      <c r="HKH1658" s="107"/>
      <c r="HKI1658" s="107"/>
      <c r="HKJ1658" s="107"/>
      <c r="HKK1658" s="107"/>
      <c r="HKL1658" s="107"/>
      <c r="HKM1658" s="107"/>
      <c r="HKN1658" s="107"/>
      <c r="HKO1658" s="107"/>
      <c r="HKP1658" s="107"/>
      <c r="HKQ1658" s="107"/>
      <c r="HKR1658" s="107"/>
      <c r="HKS1658" s="107"/>
      <c r="HKT1658" s="107"/>
      <c r="HKU1658" s="107"/>
      <c r="HKV1658" s="107"/>
      <c r="HKW1658" s="107"/>
      <c r="HKX1658" s="107"/>
      <c r="HKY1658" s="107"/>
      <c r="HKZ1658" s="107"/>
      <c r="HLA1658" s="107"/>
      <c r="HLB1658" s="107"/>
      <c r="HLC1658" s="107"/>
      <c r="HLD1658" s="107"/>
      <c r="HLE1658" s="107"/>
      <c r="HLF1658" s="107"/>
      <c r="HLG1658" s="107"/>
      <c r="HLH1658" s="107"/>
      <c r="HLI1658" s="107"/>
      <c r="HLJ1658" s="107"/>
      <c r="HLK1658" s="107"/>
      <c r="HLL1658" s="107"/>
      <c r="HLM1658" s="107"/>
      <c r="HLN1658" s="107"/>
      <c r="HLO1658" s="107"/>
      <c r="HLP1658" s="107"/>
      <c r="HLQ1658" s="107"/>
      <c r="HLR1658" s="107"/>
      <c r="HLS1658" s="107"/>
      <c r="HLT1658" s="107"/>
      <c r="HLU1658" s="107"/>
      <c r="HLV1658" s="107"/>
      <c r="HLW1658" s="107"/>
      <c r="HLX1658" s="107"/>
      <c r="HLY1658" s="107"/>
      <c r="HLZ1658" s="107"/>
      <c r="HMA1658" s="107"/>
      <c r="HMB1658" s="107"/>
      <c r="HMC1658" s="107"/>
      <c r="HMD1658" s="107"/>
      <c r="HME1658" s="107"/>
      <c r="HMF1658" s="107"/>
      <c r="HMG1658" s="107"/>
      <c r="HMH1658" s="107"/>
      <c r="HMI1658" s="107"/>
      <c r="HMJ1658" s="107"/>
      <c r="HMK1658" s="107"/>
      <c r="HML1658" s="107"/>
      <c r="HMM1658" s="107"/>
      <c r="HMN1658" s="107"/>
      <c r="HMO1658" s="107"/>
      <c r="HMP1658" s="107"/>
      <c r="HMQ1658" s="107"/>
      <c r="HMR1658" s="107"/>
      <c r="HMS1658" s="107"/>
      <c r="HMT1658" s="107"/>
      <c r="HMU1658" s="107"/>
      <c r="HMV1658" s="107"/>
      <c r="HMW1658" s="107"/>
      <c r="HMX1658" s="107"/>
      <c r="HMY1658" s="107"/>
      <c r="HMZ1658" s="107"/>
      <c r="HNA1658" s="107"/>
      <c r="HNB1658" s="107"/>
      <c r="HNC1658" s="107"/>
      <c r="HND1658" s="107"/>
      <c r="HNE1658" s="107"/>
      <c r="HNF1658" s="107"/>
      <c r="HNG1658" s="107"/>
      <c r="HNH1658" s="107"/>
      <c r="HNI1658" s="107"/>
      <c r="HNJ1658" s="107"/>
      <c r="HNK1658" s="107"/>
      <c r="HNL1658" s="107"/>
      <c r="HNM1658" s="107"/>
      <c r="HNN1658" s="107"/>
      <c r="HNO1658" s="107"/>
      <c r="HNP1658" s="107"/>
      <c r="HNQ1658" s="107"/>
      <c r="HNR1658" s="107"/>
      <c r="HNS1658" s="107"/>
      <c r="HNT1658" s="107"/>
      <c r="HNU1658" s="107"/>
      <c r="HNV1658" s="107"/>
      <c r="HNW1658" s="107"/>
      <c r="HNX1658" s="107"/>
      <c r="HNY1658" s="107"/>
      <c r="HNZ1658" s="107"/>
      <c r="HOA1658" s="107"/>
      <c r="HOB1658" s="107"/>
      <c r="HOC1658" s="107"/>
      <c r="HOD1658" s="107"/>
      <c r="HOE1658" s="107"/>
      <c r="HOF1658" s="107"/>
      <c r="HOG1658" s="107"/>
      <c r="HOH1658" s="107"/>
      <c r="HOI1658" s="107"/>
      <c r="HOJ1658" s="107"/>
      <c r="HOK1658" s="107"/>
      <c r="HOL1658" s="107"/>
      <c r="HOM1658" s="107"/>
      <c r="HON1658" s="107"/>
      <c r="HOO1658" s="107"/>
      <c r="HOP1658" s="107"/>
      <c r="HOQ1658" s="107"/>
      <c r="HOR1658" s="107"/>
      <c r="HOS1658" s="107"/>
      <c r="HOT1658" s="107"/>
      <c r="HOU1658" s="107"/>
      <c r="HOV1658" s="107"/>
      <c r="HOW1658" s="107"/>
      <c r="HOX1658" s="107"/>
      <c r="HOY1658" s="107"/>
      <c r="HOZ1658" s="107"/>
      <c r="HPA1658" s="107"/>
      <c r="HPB1658" s="107"/>
      <c r="HPC1658" s="107"/>
      <c r="HPD1658" s="107"/>
      <c r="HPE1658" s="107"/>
      <c r="HPF1658" s="107"/>
      <c r="HPG1658" s="107"/>
      <c r="HPH1658" s="107"/>
      <c r="HPI1658" s="107"/>
      <c r="HPJ1658" s="107"/>
      <c r="HPK1658" s="107"/>
      <c r="HPL1658" s="107"/>
      <c r="HPM1658" s="107"/>
      <c r="HPN1658" s="107"/>
      <c r="HPO1658" s="107"/>
      <c r="HPP1658" s="107"/>
      <c r="HPQ1658" s="107"/>
      <c r="HPR1658" s="107"/>
      <c r="HPS1658" s="107"/>
      <c r="HPT1658" s="107"/>
      <c r="HPU1658" s="107"/>
      <c r="HPV1658" s="107"/>
      <c r="HPW1658" s="107"/>
      <c r="HPX1658" s="107"/>
      <c r="HPY1658" s="107"/>
      <c r="HPZ1658" s="107"/>
      <c r="HQA1658" s="107"/>
      <c r="HQB1658" s="107"/>
      <c r="HQC1658" s="107"/>
      <c r="HQD1658" s="107"/>
      <c r="HQE1658" s="107"/>
      <c r="HQF1658" s="107"/>
      <c r="HQG1658" s="107"/>
      <c r="HQH1658" s="107"/>
      <c r="HQI1658" s="107"/>
      <c r="HQJ1658" s="107"/>
      <c r="HQK1658" s="107"/>
      <c r="HQL1658" s="107"/>
      <c r="HQM1658" s="107"/>
      <c r="HQN1658" s="107"/>
      <c r="HQO1658" s="107"/>
      <c r="HQP1658" s="107"/>
      <c r="HQQ1658" s="107"/>
      <c r="HQR1658" s="107"/>
      <c r="HQS1658" s="107"/>
      <c r="HQT1658" s="107"/>
      <c r="HQU1658" s="107"/>
      <c r="HQV1658" s="107"/>
      <c r="HQW1658" s="107"/>
      <c r="HQX1658" s="107"/>
      <c r="HQY1658" s="107"/>
      <c r="HQZ1658" s="107"/>
      <c r="HRA1658" s="107"/>
      <c r="HRB1658" s="107"/>
      <c r="HRC1658" s="107"/>
      <c r="HRD1658" s="107"/>
      <c r="HRE1658" s="107"/>
      <c r="HRF1658" s="107"/>
      <c r="HRG1658" s="107"/>
      <c r="HRH1658" s="107"/>
      <c r="HRI1658" s="107"/>
      <c r="HRJ1658" s="107"/>
      <c r="HRK1658" s="107"/>
      <c r="HRL1658" s="107"/>
      <c r="HRM1658" s="107"/>
      <c r="HRN1658" s="107"/>
      <c r="HRO1658" s="107"/>
      <c r="HRP1658" s="107"/>
      <c r="HRQ1658" s="107"/>
      <c r="HRR1658" s="107"/>
      <c r="HRS1658" s="107"/>
      <c r="HRT1658" s="107"/>
      <c r="HRU1658" s="107"/>
      <c r="HRV1658" s="107"/>
      <c r="HRW1658" s="107"/>
      <c r="HRX1658" s="107"/>
      <c r="HRY1658" s="107"/>
      <c r="HRZ1658" s="107"/>
      <c r="HSA1658" s="107"/>
      <c r="HSB1658" s="107"/>
      <c r="HSC1658" s="107"/>
      <c r="HSD1658" s="107"/>
      <c r="HSE1658" s="107"/>
      <c r="HSF1658" s="107"/>
      <c r="HSG1658" s="107"/>
      <c r="HSH1658" s="107"/>
      <c r="HSI1658" s="107"/>
      <c r="HSJ1658" s="107"/>
      <c r="HSK1658" s="107"/>
      <c r="HSL1658" s="107"/>
      <c r="HSM1658" s="107"/>
      <c r="HSN1658" s="107"/>
      <c r="HSO1658" s="107"/>
      <c r="HSP1658" s="107"/>
      <c r="HSQ1658" s="107"/>
      <c r="HSR1658" s="107"/>
      <c r="HSS1658" s="107"/>
      <c r="HST1658" s="107"/>
      <c r="HSU1658" s="107"/>
      <c r="HSV1658" s="107"/>
      <c r="HSW1658" s="107"/>
      <c r="HSX1658" s="107"/>
      <c r="HSY1658" s="107"/>
      <c r="HSZ1658" s="107"/>
      <c r="HTA1658" s="107"/>
      <c r="HTB1658" s="107"/>
      <c r="HTC1658" s="107"/>
      <c r="HTD1658" s="107"/>
      <c r="HTE1658" s="107"/>
      <c r="HTF1658" s="107"/>
      <c r="HTG1658" s="107"/>
      <c r="HTH1658" s="107"/>
      <c r="HTI1658" s="107"/>
      <c r="HTJ1658" s="107"/>
      <c r="HTK1658" s="107"/>
      <c r="HTL1658" s="107"/>
      <c r="HTM1658" s="107"/>
      <c r="HTN1658" s="107"/>
      <c r="HTO1658" s="107"/>
      <c r="HTP1658" s="107"/>
      <c r="HTQ1658" s="107"/>
      <c r="HTR1658" s="107"/>
      <c r="HTS1658" s="107"/>
      <c r="HTT1658" s="107"/>
      <c r="HTU1658" s="107"/>
      <c r="HTV1658" s="107"/>
      <c r="HTW1658" s="107"/>
      <c r="HTX1658" s="107"/>
      <c r="HTY1658" s="107"/>
      <c r="HTZ1658" s="107"/>
      <c r="HUA1658" s="107"/>
      <c r="HUB1658" s="107"/>
      <c r="HUC1658" s="107"/>
      <c r="HUD1658" s="107"/>
      <c r="HUE1658" s="107"/>
      <c r="HUF1658" s="107"/>
      <c r="HUG1658" s="107"/>
      <c r="HUH1658" s="107"/>
      <c r="HUI1658" s="107"/>
      <c r="HUJ1658" s="107"/>
      <c r="HUK1658" s="107"/>
      <c r="HUL1658" s="107"/>
      <c r="HUM1658" s="107"/>
      <c r="HUN1658" s="107"/>
      <c r="HUO1658" s="107"/>
      <c r="HUP1658" s="107"/>
      <c r="HUQ1658" s="107"/>
      <c r="HUR1658" s="107"/>
      <c r="HUS1658" s="107"/>
      <c r="HUT1658" s="107"/>
      <c r="HUU1658" s="107"/>
      <c r="HUV1658" s="107"/>
      <c r="HUW1658" s="107"/>
      <c r="HUX1658" s="107"/>
      <c r="HUY1658" s="107"/>
      <c r="HUZ1658" s="107"/>
      <c r="HVA1658" s="107"/>
      <c r="HVB1658" s="107"/>
      <c r="HVC1658" s="107"/>
      <c r="HVD1658" s="107"/>
      <c r="HVE1658" s="107"/>
      <c r="HVF1658" s="107"/>
      <c r="HVG1658" s="107"/>
      <c r="HVH1658" s="107"/>
      <c r="HVI1658" s="107"/>
      <c r="HVJ1658" s="107"/>
      <c r="HVK1658" s="107"/>
      <c r="HVL1658" s="107"/>
      <c r="HVM1658" s="107"/>
      <c r="HVN1658" s="107"/>
      <c r="HVO1658" s="107"/>
      <c r="HVP1658" s="107"/>
      <c r="HVQ1658" s="107"/>
      <c r="HVR1658" s="107"/>
      <c r="HVS1658" s="107"/>
      <c r="HVT1658" s="107"/>
      <c r="HVU1658" s="107"/>
      <c r="HVV1658" s="107"/>
      <c r="HVW1658" s="107"/>
      <c r="HVX1658" s="107"/>
      <c r="HVY1658" s="107"/>
      <c r="HVZ1658" s="107"/>
      <c r="HWA1658" s="107"/>
      <c r="HWB1658" s="107"/>
      <c r="HWC1658" s="107"/>
      <c r="HWD1658" s="107"/>
      <c r="HWE1658" s="107"/>
      <c r="HWF1658" s="107"/>
      <c r="HWG1658" s="107"/>
      <c r="HWH1658" s="107"/>
      <c r="HWI1658" s="107"/>
      <c r="HWJ1658" s="107"/>
      <c r="HWK1658" s="107"/>
      <c r="HWL1658" s="107"/>
      <c r="HWM1658" s="107"/>
      <c r="HWN1658" s="107"/>
      <c r="HWO1658" s="107"/>
      <c r="HWP1658" s="107"/>
      <c r="HWQ1658" s="107"/>
      <c r="HWR1658" s="107"/>
      <c r="HWS1658" s="107"/>
      <c r="HWT1658" s="107"/>
      <c r="HWU1658" s="107"/>
      <c r="HWV1658" s="107"/>
      <c r="HWW1658" s="107"/>
      <c r="HWX1658" s="107"/>
      <c r="HWY1658" s="107"/>
      <c r="HWZ1658" s="107"/>
      <c r="HXA1658" s="107"/>
      <c r="HXB1658" s="107"/>
      <c r="HXC1658" s="107"/>
      <c r="HXD1658" s="107"/>
      <c r="HXE1658" s="107"/>
      <c r="HXF1658" s="107"/>
      <c r="HXG1658" s="107"/>
      <c r="HXH1658" s="107"/>
      <c r="HXI1658" s="107"/>
      <c r="HXJ1658" s="107"/>
      <c r="HXK1658" s="107"/>
      <c r="HXL1658" s="107"/>
      <c r="HXM1658" s="107"/>
      <c r="HXN1658" s="107"/>
      <c r="HXO1658" s="107"/>
      <c r="HXP1658" s="107"/>
      <c r="HXQ1658" s="107"/>
      <c r="HXR1658" s="107"/>
      <c r="HXS1658" s="107"/>
      <c r="HXT1658" s="107"/>
      <c r="HXU1658" s="107"/>
      <c r="HXV1658" s="107"/>
      <c r="HXW1658" s="107"/>
      <c r="HXX1658" s="107"/>
      <c r="HXY1658" s="107"/>
      <c r="HXZ1658" s="107"/>
      <c r="HYA1658" s="107"/>
      <c r="HYB1658" s="107"/>
      <c r="HYC1658" s="107"/>
      <c r="HYD1658" s="107"/>
      <c r="HYE1658" s="107"/>
      <c r="HYF1658" s="107"/>
      <c r="HYG1658" s="107"/>
      <c r="HYH1658" s="107"/>
      <c r="HYI1658" s="107"/>
      <c r="HYJ1658" s="107"/>
      <c r="HYK1658" s="107"/>
      <c r="HYL1658" s="107"/>
      <c r="HYM1658" s="107"/>
      <c r="HYN1658" s="107"/>
      <c r="HYO1658" s="107"/>
      <c r="HYP1658" s="107"/>
      <c r="HYQ1658" s="107"/>
      <c r="HYR1658" s="107"/>
      <c r="HYS1658" s="107"/>
      <c r="HYT1658" s="107"/>
      <c r="HYU1658" s="107"/>
      <c r="HYV1658" s="107"/>
      <c r="HYW1658" s="107"/>
      <c r="HYX1658" s="107"/>
      <c r="HYY1658" s="107"/>
      <c r="HYZ1658" s="107"/>
      <c r="HZA1658" s="107"/>
      <c r="HZB1658" s="107"/>
      <c r="HZC1658" s="107"/>
      <c r="HZD1658" s="107"/>
      <c r="HZE1658" s="107"/>
      <c r="HZF1658" s="107"/>
      <c r="HZG1658" s="107"/>
      <c r="HZH1658" s="107"/>
      <c r="HZI1658" s="107"/>
      <c r="HZJ1658" s="107"/>
      <c r="HZK1658" s="107"/>
      <c r="HZL1658" s="107"/>
      <c r="HZM1658" s="107"/>
      <c r="HZN1658" s="107"/>
      <c r="HZO1658" s="107"/>
      <c r="HZP1658" s="107"/>
      <c r="HZQ1658" s="107"/>
      <c r="HZR1658" s="107"/>
      <c r="HZS1658" s="107"/>
      <c r="HZT1658" s="107"/>
      <c r="HZU1658" s="107"/>
      <c r="HZV1658" s="107"/>
      <c r="HZW1658" s="107"/>
      <c r="HZX1658" s="107"/>
      <c r="HZY1658" s="107"/>
      <c r="HZZ1658" s="107"/>
      <c r="IAA1658" s="107"/>
      <c r="IAB1658" s="107"/>
      <c r="IAC1658" s="107"/>
      <c r="IAD1658" s="107"/>
      <c r="IAE1658" s="107"/>
      <c r="IAF1658" s="107"/>
      <c r="IAG1658" s="107"/>
      <c r="IAH1658" s="107"/>
      <c r="IAI1658" s="107"/>
      <c r="IAJ1658" s="107"/>
      <c r="IAK1658" s="107"/>
      <c r="IAL1658" s="107"/>
      <c r="IAM1658" s="107"/>
      <c r="IAN1658" s="107"/>
      <c r="IAO1658" s="107"/>
      <c r="IAP1658" s="107"/>
      <c r="IAQ1658" s="107"/>
      <c r="IAR1658" s="107"/>
      <c r="IAS1658" s="107"/>
      <c r="IAT1658" s="107"/>
      <c r="IAU1658" s="107"/>
      <c r="IAV1658" s="107"/>
      <c r="IAW1658" s="107"/>
      <c r="IAX1658" s="107"/>
      <c r="IAY1658" s="107"/>
      <c r="IAZ1658" s="107"/>
      <c r="IBA1658" s="107"/>
      <c r="IBB1658" s="107"/>
      <c r="IBC1658" s="107"/>
      <c r="IBD1658" s="107"/>
      <c r="IBE1658" s="107"/>
      <c r="IBF1658" s="107"/>
      <c r="IBG1658" s="107"/>
      <c r="IBH1658" s="107"/>
      <c r="IBI1658" s="107"/>
      <c r="IBJ1658" s="107"/>
      <c r="IBK1658" s="107"/>
      <c r="IBL1658" s="107"/>
      <c r="IBM1658" s="107"/>
      <c r="IBN1658" s="107"/>
      <c r="IBO1658" s="107"/>
      <c r="IBP1658" s="107"/>
      <c r="IBQ1658" s="107"/>
      <c r="IBR1658" s="107"/>
      <c r="IBS1658" s="107"/>
      <c r="IBT1658" s="107"/>
      <c r="IBU1658" s="107"/>
      <c r="IBV1658" s="107"/>
      <c r="IBW1658" s="107"/>
      <c r="IBX1658" s="107"/>
      <c r="IBY1658" s="107"/>
      <c r="IBZ1658" s="107"/>
      <c r="ICA1658" s="107"/>
      <c r="ICB1658" s="107"/>
      <c r="ICC1658" s="107"/>
      <c r="ICD1658" s="107"/>
      <c r="ICE1658" s="107"/>
      <c r="ICF1658" s="107"/>
      <c r="ICG1658" s="107"/>
      <c r="ICH1658" s="107"/>
      <c r="ICI1658" s="107"/>
      <c r="ICJ1658" s="107"/>
      <c r="ICK1658" s="107"/>
      <c r="ICL1658" s="107"/>
      <c r="ICM1658" s="107"/>
      <c r="ICN1658" s="107"/>
      <c r="ICO1658" s="107"/>
      <c r="ICP1658" s="107"/>
      <c r="ICQ1658" s="107"/>
      <c r="ICR1658" s="107"/>
      <c r="ICS1658" s="107"/>
      <c r="ICT1658" s="107"/>
      <c r="ICU1658" s="107"/>
      <c r="ICV1658" s="107"/>
      <c r="ICW1658" s="107"/>
      <c r="ICX1658" s="107"/>
      <c r="ICY1658" s="107"/>
      <c r="ICZ1658" s="107"/>
      <c r="IDA1658" s="107"/>
      <c r="IDB1658" s="107"/>
      <c r="IDC1658" s="107"/>
      <c r="IDD1658" s="107"/>
      <c r="IDE1658" s="107"/>
      <c r="IDF1658" s="107"/>
      <c r="IDG1658" s="107"/>
      <c r="IDH1658" s="107"/>
      <c r="IDI1658" s="107"/>
      <c r="IDJ1658" s="107"/>
      <c r="IDK1658" s="107"/>
      <c r="IDL1658" s="107"/>
      <c r="IDM1658" s="107"/>
      <c r="IDN1658" s="107"/>
      <c r="IDO1658" s="107"/>
      <c r="IDP1658" s="107"/>
      <c r="IDQ1658" s="107"/>
      <c r="IDR1658" s="107"/>
      <c r="IDS1658" s="107"/>
      <c r="IDT1658" s="107"/>
      <c r="IDU1658" s="107"/>
      <c r="IDV1658" s="107"/>
      <c r="IDW1658" s="107"/>
      <c r="IDX1658" s="107"/>
      <c r="IDY1658" s="107"/>
      <c r="IDZ1658" s="107"/>
      <c r="IEA1658" s="107"/>
      <c r="IEB1658" s="107"/>
      <c r="IEC1658" s="107"/>
      <c r="IED1658" s="107"/>
      <c r="IEE1658" s="107"/>
      <c r="IEF1658" s="107"/>
      <c r="IEG1658" s="107"/>
      <c r="IEH1658" s="107"/>
      <c r="IEI1658" s="107"/>
      <c r="IEJ1658" s="107"/>
      <c r="IEK1658" s="107"/>
      <c r="IEL1658" s="107"/>
      <c r="IEM1658" s="107"/>
      <c r="IEN1658" s="107"/>
      <c r="IEO1658" s="107"/>
      <c r="IEP1658" s="107"/>
      <c r="IEQ1658" s="107"/>
      <c r="IER1658" s="107"/>
      <c r="IES1658" s="107"/>
      <c r="IET1658" s="107"/>
      <c r="IEU1658" s="107"/>
      <c r="IEV1658" s="107"/>
      <c r="IEW1658" s="107"/>
      <c r="IEX1658" s="107"/>
      <c r="IEY1658" s="107"/>
      <c r="IEZ1658" s="107"/>
      <c r="IFA1658" s="107"/>
      <c r="IFB1658" s="107"/>
      <c r="IFC1658" s="107"/>
      <c r="IFD1658" s="107"/>
      <c r="IFE1658" s="107"/>
      <c r="IFF1658" s="107"/>
      <c r="IFG1658" s="107"/>
      <c r="IFH1658" s="107"/>
      <c r="IFI1658" s="107"/>
      <c r="IFJ1658" s="107"/>
      <c r="IFK1658" s="107"/>
      <c r="IFL1658" s="107"/>
      <c r="IFM1658" s="107"/>
      <c r="IFN1658" s="107"/>
      <c r="IFO1658" s="107"/>
      <c r="IFP1658" s="107"/>
      <c r="IFQ1658" s="107"/>
      <c r="IFR1658" s="107"/>
      <c r="IFS1658" s="107"/>
      <c r="IFT1658" s="107"/>
      <c r="IFU1658" s="107"/>
      <c r="IFV1658" s="107"/>
      <c r="IFW1658" s="107"/>
      <c r="IFX1658" s="107"/>
      <c r="IFY1658" s="107"/>
      <c r="IFZ1658" s="107"/>
      <c r="IGA1658" s="107"/>
      <c r="IGB1658" s="107"/>
      <c r="IGC1658" s="107"/>
      <c r="IGD1658" s="107"/>
      <c r="IGE1658" s="107"/>
      <c r="IGF1658" s="107"/>
      <c r="IGG1658" s="107"/>
      <c r="IGH1658" s="107"/>
      <c r="IGI1658" s="107"/>
      <c r="IGJ1658" s="107"/>
      <c r="IGK1658" s="107"/>
      <c r="IGL1658" s="107"/>
      <c r="IGM1658" s="107"/>
      <c r="IGN1658" s="107"/>
      <c r="IGO1658" s="107"/>
      <c r="IGP1658" s="107"/>
      <c r="IGQ1658" s="107"/>
      <c r="IGR1658" s="107"/>
      <c r="IGS1658" s="107"/>
      <c r="IGT1658" s="107"/>
      <c r="IGU1658" s="107"/>
      <c r="IGV1658" s="107"/>
      <c r="IGW1658" s="107"/>
      <c r="IGX1658" s="107"/>
      <c r="IGY1658" s="107"/>
      <c r="IGZ1658" s="107"/>
      <c r="IHA1658" s="107"/>
      <c r="IHB1658" s="107"/>
      <c r="IHC1658" s="107"/>
      <c r="IHD1658" s="107"/>
      <c r="IHE1658" s="107"/>
      <c r="IHF1658" s="107"/>
      <c r="IHG1658" s="107"/>
      <c r="IHH1658" s="107"/>
      <c r="IHI1658" s="107"/>
      <c r="IHJ1658" s="107"/>
      <c r="IHK1658" s="107"/>
      <c r="IHL1658" s="107"/>
      <c r="IHM1658" s="107"/>
      <c r="IHN1658" s="107"/>
      <c r="IHO1658" s="107"/>
      <c r="IHP1658" s="107"/>
      <c r="IHQ1658" s="107"/>
      <c r="IHR1658" s="107"/>
      <c r="IHS1658" s="107"/>
      <c r="IHT1658" s="107"/>
      <c r="IHU1658" s="107"/>
      <c r="IHV1658" s="107"/>
      <c r="IHW1658" s="107"/>
      <c r="IHX1658" s="107"/>
      <c r="IHY1658" s="107"/>
      <c r="IHZ1658" s="107"/>
      <c r="IIA1658" s="107"/>
      <c r="IIB1658" s="107"/>
      <c r="IIC1658" s="107"/>
      <c r="IID1658" s="107"/>
      <c r="IIE1658" s="107"/>
      <c r="IIF1658" s="107"/>
      <c r="IIG1658" s="107"/>
      <c r="IIH1658" s="107"/>
      <c r="III1658" s="107"/>
      <c r="IIJ1658" s="107"/>
      <c r="IIK1658" s="107"/>
      <c r="IIL1658" s="107"/>
      <c r="IIM1658" s="107"/>
      <c r="IIN1658" s="107"/>
      <c r="IIO1658" s="107"/>
      <c r="IIP1658" s="107"/>
      <c r="IIQ1658" s="107"/>
      <c r="IIR1658" s="107"/>
      <c r="IIS1658" s="107"/>
      <c r="IIT1658" s="107"/>
      <c r="IIU1658" s="107"/>
      <c r="IIV1658" s="107"/>
      <c r="IIW1658" s="107"/>
      <c r="IIX1658" s="107"/>
      <c r="IIY1658" s="107"/>
      <c r="IIZ1658" s="107"/>
      <c r="IJA1658" s="107"/>
      <c r="IJB1658" s="107"/>
      <c r="IJC1658" s="107"/>
      <c r="IJD1658" s="107"/>
      <c r="IJE1658" s="107"/>
      <c r="IJF1658" s="107"/>
      <c r="IJG1658" s="107"/>
      <c r="IJH1658" s="107"/>
      <c r="IJI1658" s="107"/>
      <c r="IJJ1658" s="107"/>
      <c r="IJK1658" s="107"/>
      <c r="IJL1658" s="107"/>
      <c r="IJM1658" s="107"/>
      <c r="IJN1658" s="107"/>
      <c r="IJO1658" s="107"/>
      <c r="IJP1658" s="107"/>
      <c r="IJQ1658" s="107"/>
      <c r="IJR1658" s="107"/>
      <c r="IJS1658" s="107"/>
      <c r="IJT1658" s="107"/>
      <c r="IJU1658" s="107"/>
      <c r="IJV1658" s="107"/>
      <c r="IJW1658" s="107"/>
      <c r="IJX1658" s="107"/>
      <c r="IJY1658" s="107"/>
      <c r="IJZ1658" s="107"/>
      <c r="IKA1658" s="107"/>
      <c r="IKB1658" s="107"/>
      <c r="IKC1658" s="107"/>
      <c r="IKD1658" s="107"/>
      <c r="IKE1658" s="107"/>
      <c r="IKF1658" s="107"/>
      <c r="IKG1658" s="107"/>
      <c r="IKH1658" s="107"/>
      <c r="IKI1658" s="107"/>
      <c r="IKJ1658" s="107"/>
      <c r="IKK1658" s="107"/>
      <c r="IKL1658" s="107"/>
      <c r="IKM1658" s="107"/>
      <c r="IKN1658" s="107"/>
      <c r="IKO1658" s="107"/>
      <c r="IKP1658" s="107"/>
      <c r="IKQ1658" s="107"/>
      <c r="IKR1658" s="107"/>
      <c r="IKS1658" s="107"/>
      <c r="IKT1658" s="107"/>
      <c r="IKU1658" s="107"/>
      <c r="IKV1658" s="107"/>
      <c r="IKW1658" s="107"/>
      <c r="IKX1658" s="107"/>
      <c r="IKY1658" s="107"/>
      <c r="IKZ1658" s="107"/>
      <c r="ILA1658" s="107"/>
      <c r="ILB1658" s="107"/>
      <c r="ILC1658" s="107"/>
      <c r="ILD1658" s="107"/>
      <c r="ILE1658" s="107"/>
      <c r="ILF1658" s="107"/>
      <c r="ILG1658" s="107"/>
      <c r="ILH1658" s="107"/>
      <c r="ILI1658" s="107"/>
      <c r="ILJ1658" s="107"/>
      <c r="ILK1658" s="107"/>
      <c r="ILL1658" s="107"/>
      <c r="ILM1658" s="107"/>
      <c r="ILN1658" s="107"/>
      <c r="ILO1658" s="107"/>
      <c r="ILP1658" s="107"/>
      <c r="ILQ1658" s="107"/>
      <c r="ILR1658" s="107"/>
      <c r="ILS1658" s="107"/>
      <c r="ILT1658" s="107"/>
      <c r="ILU1658" s="107"/>
      <c r="ILV1658" s="107"/>
      <c r="ILW1658" s="107"/>
      <c r="ILX1658" s="107"/>
      <c r="ILY1658" s="107"/>
      <c r="ILZ1658" s="107"/>
      <c r="IMA1658" s="107"/>
      <c r="IMB1658" s="107"/>
      <c r="IMC1658" s="107"/>
      <c r="IMD1658" s="107"/>
      <c r="IME1658" s="107"/>
      <c r="IMF1658" s="107"/>
      <c r="IMG1658" s="107"/>
      <c r="IMH1658" s="107"/>
      <c r="IMI1658" s="107"/>
      <c r="IMJ1658" s="107"/>
      <c r="IMK1658" s="107"/>
      <c r="IML1658" s="107"/>
      <c r="IMM1658" s="107"/>
      <c r="IMN1658" s="107"/>
      <c r="IMO1658" s="107"/>
      <c r="IMP1658" s="107"/>
      <c r="IMQ1658" s="107"/>
      <c r="IMR1658" s="107"/>
      <c r="IMS1658" s="107"/>
      <c r="IMT1658" s="107"/>
      <c r="IMU1658" s="107"/>
      <c r="IMV1658" s="107"/>
      <c r="IMW1658" s="107"/>
      <c r="IMX1658" s="107"/>
      <c r="IMY1658" s="107"/>
      <c r="IMZ1658" s="107"/>
      <c r="INA1658" s="107"/>
      <c r="INB1658" s="107"/>
      <c r="INC1658" s="107"/>
      <c r="IND1658" s="107"/>
      <c r="INE1658" s="107"/>
      <c r="INF1658" s="107"/>
      <c r="ING1658" s="107"/>
      <c r="INH1658" s="107"/>
      <c r="INI1658" s="107"/>
      <c r="INJ1658" s="107"/>
      <c r="INK1658" s="107"/>
      <c r="INL1658" s="107"/>
      <c r="INM1658" s="107"/>
      <c r="INN1658" s="107"/>
      <c r="INO1658" s="107"/>
      <c r="INP1658" s="107"/>
      <c r="INQ1658" s="107"/>
      <c r="INR1658" s="107"/>
      <c r="INS1658" s="107"/>
      <c r="INT1658" s="107"/>
      <c r="INU1658" s="107"/>
      <c r="INV1658" s="107"/>
      <c r="INW1658" s="107"/>
      <c r="INX1658" s="107"/>
      <c r="INY1658" s="107"/>
      <c r="INZ1658" s="107"/>
      <c r="IOA1658" s="107"/>
      <c r="IOB1658" s="107"/>
      <c r="IOC1658" s="107"/>
      <c r="IOD1658" s="107"/>
      <c r="IOE1658" s="107"/>
      <c r="IOF1658" s="107"/>
      <c r="IOG1658" s="107"/>
      <c r="IOH1658" s="107"/>
      <c r="IOI1658" s="107"/>
      <c r="IOJ1658" s="107"/>
      <c r="IOK1658" s="107"/>
      <c r="IOL1658" s="107"/>
      <c r="IOM1658" s="107"/>
      <c r="ION1658" s="107"/>
      <c r="IOO1658" s="107"/>
      <c r="IOP1658" s="107"/>
      <c r="IOQ1658" s="107"/>
      <c r="IOR1658" s="107"/>
      <c r="IOS1658" s="107"/>
      <c r="IOT1658" s="107"/>
      <c r="IOU1658" s="107"/>
      <c r="IOV1658" s="107"/>
      <c r="IOW1658" s="107"/>
      <c r="IOX1658" s="107"/>
      <c r="IOY1658" s="107"/>
      <c r="IOZ1658" s="107"/>
      <c r="IPA1658" s="107"/>
      <c r="IPB1658" s="107"/>
      <c r="IPC1658" s="107"/>
      <c r="IPD1658" s="107"/>
      <c r="IPE1658" s="107"/>
      <c r="IPF1658" s="107"/>
      <c r="IPG1658" s="107"/>
      <c r="IPH1658" s="107"/>
      <c r="IPI1658" s="107"/>
      <c r="IPJ1658" s="107"/>
      <c r="IPK1658" s="107"/>
      <c r="IPL1658" s="107"/>
      <c r="IPM1658" s="107"/>
      <c r="IPN1658" s="107"/>
      <c r="IPO1658" s="107"/>
      <c r="IPP1658" s="107"/>
      <c r="IPQ1658" s="107"/>
      <c r="IPR1658" s="107"/>
      <c r="IPS1658" s="107"/>
      <c r="IPT1658" s="107"/>
      <c r="IPU1658" s="107"/>
      <c r="IPV1658" s="107"/>
      <c r="IPW1658" s="107"/>
      <c r="IPX1658" s="107"/>
      <c r="IPY1658" s="107"/>
      <c r="IPZ1658" s="107"/>
      <c r="IQA1658" s="107"/>
      <c r="IQB1658" s="107"/>
      <c r="IQC1658" s="107"/>
      <c r="IQD1658" s="107"/>
      <c r="IQE1658" s="107"/>
      <c r="IQF1658" s="107"/>
      <c r="IQG1658" s="107"/>
      <c r="IQH1658" s="107"/>
      <c r="IQI1658" s="107"/>
      <c r="IQJ1658" s="107"/>
      <c r="IQK1658" s="107"/>
      <c r="IQL1658" s="107"/>
      <c r="IQM1658" s="107"/>
      <c r="IQN1658" s="107"/>
      <c r="IQO1658" s="107"/>
      <c r="IQP1658" s="107"/>
      <c r="IQQ1658" s="107"/>
      <c r="IQR1658" s="107"/>
      <c r="IQS1658" s="107"/>
      <c r="IQT1658" s="107"/>
      <c r="IQU1658" s="107"/>
      <c r="IQV1658" s="107"/>
      <c r="IQW1658" s="107"/>
      <c r="IQX1658" s="107"/>
      <c r="IQY1658" s="107"/>
      <c r="IQZ1658" s="107"/>
      <c r="IRA1658" s="107"/>
      <c r="IRB1658" s="107"/>
      <c r="IRC1658" s="107"/>
      <c r="IRD1658" s="107"/>
      <c r="IRE1658" s="107"/>
      <c r="IRF1658" s="107"/>
      <c r="IRG1658" s="107"/>
      <c r="IRH1658" s="107"/>
      <c r="IRI1658" s="107"/>
      <c r="IRJ1658" s="107"/>
      <c r="IRK1658" s="107"/>
      <c r="IRL1658" s="107"/>
      <c r="IRM1658" s="107"/>
      <c r="IRN1658" s="107"/>
      <c r="IRO1658" s="107"/>
      <c r="IRP1658" s="107"/>
      <c r="IRQ1658" s="107"/>
      <c r="IRR1658" s="107"/>
      <c r="IRS1658" s="107"/>
      <c r="IRT1658" s="107"/>
      <c r="IRU1658" s="107"/>
      <c r="IRV1658" s="107"/>
      <c r="IRW1658" s="107"/>
      <c r="IRX1658" s="107"/>
      <c r="IRY1658" s="107"/>
      <c r="IRZ1658" s="107"/>
      <c r="ISA1658" s="107"/>
      <c r="ISB1658" s="107"/>
      <c r="ISC1658" s="107"/>
      <c r="ISD1658" s="107"/>
      <c r="ISE1658" s="107"/>
      <c r="ISF1658" s="107"/>
      <c r="ISG1658" s="107"/>
      <c r="ISH1658" s="107"/>
      <c r="ISI1658" s="107"/>
      <c r="ISJ1658" s="107"/>
      <c r="ISK1658" s="107"/>
      <c r="ISL1658" s="107"/>
      <c r="ISM1658" s="107"/>
      <c r="ISN1658" s="107"/>
      <c r="ISO1658" s="107"/>
      <c r="ISP1658" s="107"/>
      <c r="ISQ1658" s="107"/>
      <c r="ISR1658" s="107"/>
      <c r="ISS1658" s="107"/>
      <c r="IST1658" s="107"/>
      <c r="ISU1658" s="107"/>
      <c r="ISV1658" s="107"/>
      <c r="ISW1658" s="107"/>
      <c r="ISX1658" s="107"/>
      <c r="ISY1658" s="107"/>
      <c r="ISZ1658" s="107"/>
      <c r="ITA1658" s="107"/>
      <c r="ITB1658" s="107"/>
      <c r="ITC1658" s="107"/>
      <c r="ITD1658" s="107"/>
      <c r="ITE1658" s="107"/>
      <c r="ITF1658" s="107"/>
      <c r="ITG1658" s="107"/>
      <c r="ITH1658" s="107"/>
      <c r="ITI1658" s="107"/>
      <c r="ITJ1658" s="107"/>
      <c r="ITK1658" s="107"/>
      <c r="ITL1658" s="107"/>
      <c r="ITM1658" s="107"/>
      <c r="ITN1658" s="107"/>
      <c r="ITO1658" s="107"/>
      <c r="ITP1658" s="107"/>
      <c r="ITQ1658" s="107"/>
      <c r="ITR1658" s="107"/>
      <c r="ITS1658" s="107"/>
      <c r="ITT1658" s="107"/>
      <c r="ITU1658" s="107"/>
      <c r="ITV1658" s="107"/>
      <c r="ITW1658" s="107"/>
      <c r="ITX1658" s="107"/>
      <c r="ITY1658" s="107"/>
      <c r="ITZ1658" s="107"/>
      <c r="IUA1658" s="107"/>
      <c r="IUB1658" s="107"/>
      <c r="IUC1658" s="107"/>
      <c r="IUD1658" s="107"/>
      <c r="IUE1658" s="107"/>
      <c r="IUF1658" s="107"/>
      <c r="IUG1658" s="107"/>
      <c r="IUH1658" s="107"/>
      <c r="IUI1658" s="107"/>
      <c r="IUJ1658" s="107"/>
      <c r="IUK1658" s="107"/>
      <c r="IUL1658" s="107"/>
      <c r="IUM1658" s="107"/>
      <c r="IUN1658" s="107"/>
      <c r="IUO1658" s="107"/>
      <c r="IUP1658" s="107"/>
      <c r="IUQ1658" s="107"/>
      <c r="IUR1658" s="107"/>
      <c r="IUS1658" s="107"/>
      <c r="IUT1658" s="107"/>
      <c r="IUU1658" s="107"/>
      <c r="IUV1658" s="107"/>
      <c r="IUW1658" s="107"/>
      <c r="IUX1658" s="107"/>
      <c r="IUY1658" s="107"/>
      <c r="IUZ1658" s="107"/>
      <c r="IVA1658" s="107"/>
      <c r="IVB1658" s="107"/>
      <c r="IVC1658" s="107"/>
      <c r="IVD1658" s="107"/>
      <c r="IVE1658" s="107"/>
      <c r="IVF1658" s="107"/>
      <c r="IVG1658" s="107"/>
      <c r="IVH1658" s="107"/>
      <c r="IVI1658" s="107"/>
      <c r="IVJ1658" s="107"/>
      <c r="IVK1658" s="107"/>
      <c r="IVL1658" s="107"/>
      <c r="IVM1658" s="107"/>
      <c r="IVN1658" s="107"/>
      <c r="IVO1658" s="107"/>
      <c r="IVP1658" s="107"/>
      <c r="IVQ1658" s="107"/>
      <c r="IVR1658" s="107"/>
      <c r="IVS1658" s="107"/>
      <c r="IVT1658" s="107"/>
      <c r="IVU1658" s="107"/>
      <c r="IVV1658" s="107"/>
      <c r="IVW1658" s="107"/>
      <c r="IVX1658" s="107"/>
      <c r="IVY1658" s="107"/>
      <c r="IVZ1658" s="107"/>
      <c r="IWA1658" s="107"/>
      <c r="IWB1658" s="107"/>
      <c r="IWC1658" s="107"/>
      <c r="IWD1658" s="107"/>
      <c r="IWE1658" s="107"/>
      <c r="IWF1658" s="107"/>
      <c r="IWG1658" s="107"/>
      <c r="IWH1658" s="107"/>
      <c r="IWI1658" s="107"/>
      <c r="IWJ1658" s="107"/>
      <c r="IWK1658" s="107"/>
      <c r="IWL1658" s="107"/>
      <c r="IWM1658" s="107"/>
      <c r="IWN1658" s="107"/>
      <c r="IWO1658" s="107"/>
      <c r="IWP1658" s="107"/>
      <c r="IWQ1658" s="107"/>
      <c r="IWR1658" s="107"/>
      <c r="IWS1658" s="107"/>
      <c r="IWT1658" s="107"/>
      <c r="IWU1658" s="107"/>
      <c r="IWV1658" s="107"/>
      <c r="IWW1658" s="107"/>
      <c r="IWX1658" s="107"/>
      <c r="IWY1658" s="107"/>
      <c r="IWZ1658" s="107"/>
      <c r="IXA1658" s="107"/>
      <c r="IXB1658" s="107"/>
      <c r="IXC1658" s="107"/>
      <c r="IXD1658" s="107"/>
      <c r="IXE1658" s="107"/>
      <c r="IXF1658" s="107"/>
      <c r="IXG1658" s="107"/>
      <c r="IXH1658" s="107"/>
      <c r="IXI1658" s="107"/>
      <c r="IXJ1658" s="107"/>
      <c r="IXK1658" s="107"/>
      <c r="IXL1658" s="107"/>
      <c r="IXM1658" s="107"/>
      <c r="IXN1658" s="107"/>
      <c r="IXO1658" s="107"/>
      <c r="IXP1658" s="107"/>
      <c r="IXQ1658" s="107"/>
      <c r="IXR1658" s="107"/>
      <c r="IXS1658" s="107"/>
      <c r="IXT1658" s="107"/>
      <c r="IXU1658" s="107"/>
      <c r="IXV1658" s="107"/>
      <c r="IXW1658" s="107"/>
      <c r="IXX1658" s="107"/>
      <c r="IXY1658" s="107"/>
      <c r="IXZ1658" s="107"/>
      <c r="IYA1658" s="107"/>
      <c r="IYB1658" s="107"/>
      <c r="IYC1658" s="107"/>
      <c r="IYD1658" s="107"/>
      <c r="IYE1658" s="107"/>
      <c r="IYF1658" s="107"/>
      <c r="IYG1658" s="107"/>
      <c r="IYH1658" s="107"/>
      <c r="IYI1658" s="107"/>
      <c r="IYJ1658" s="107"/>
      <c r="IYK1658" s="107"/>
      <c r="IYL1658" s="107"/>
      <c r="IYM1658" s="107"/>
      <c r="IYN1658" s="107"/>
      <c r="IYO1658" s="107"/>
      <c r="IYP1658" s="107"/>
      <c r="IYQ1658" s="107"/>
      <c r="IYR1658" s="107"/>
      <c r="IYS1658" s="107"/>
      <c r="IYT1658" s="107"/>
      <c r="IYU1658" s="107"/>
      <c r="IYV1658" s="107"/>
      <c r="IYW1658" s="107"/>
      <c r="IYX1658" s="107"/>
      <c r="IYY1658" s="107"/>
      <c r="IYZ1658" s="107"/>
      <c r="IZA1658" s="107"/>
      <c r="IZB1658" s="107"/>
      <c r="IZC1658" s="107"/>
      <c r="IZD1658" s="107"/>
      <c r="IZE1658" s="107"/>
      <c r="IZF1658" s="107"/>
      <c r="IZG1658" s="107"/>
      <c r="IZH1658" s="107"/>
      <c r="IZI1658" s="107"/>
      <c r="IZJ1658" s="107"/>
      <c r="IZK1658" s="107"/>
      <c r="IZL1658" s="107"/>
      <c r="IZM1658" s="107"/>
      <c r="IZN1658" s="107"/>
      <c r="IZO1658" s="107"/>
      <c r="IZP1658" s="107"/>
      <c r="IZQ1658" s="107"/>
      <c r="IZR1658" s="107"/>
      <c r="IZS1658" s="107"/>
      <c r="IZT1658" s="107"/>
      <c r="IZU1658" s="107"/>
      <c r="IZV1658" s="107"/>
      <c r="IZW1658" s="107"/>
      <c r="IZX1658" s="107"/>
      <c r="IZY1658" s="107"/>
      <c r="IZZ1658" s="107"/>
      <c r="JAA1658" s="107"/>
      <c r="JAB1658" s="107"/>
      <c r="JAC1658" s="107"/>
      <c r="JAD1658" s="107"/>
      <c r="JAE1658" s="107"/>
      <c r="JAF1658" s="107"/>
      <c r="JAG1658" s="107"/>
      <c r="JAH1658" s="107"/>
      <c r="JAI1658" s="107"/>
      <c r="JAJ1658" s="107"/>
      <c r="JAK1658" s="107"/>
      <c r="JAL1658" s="107"/>
      <c r="JAM1658" s="107"/>
      <c r="JAN1658" s="107"/>
      <c r="JAO1658" s="107"/>
      <c r="JAP1658" s="107"/>
      <c r="JAQ1658" s="107"/>
      <c r="JAR1658" s="107"/>
      <c r="JAS1658" s="107"/>
      <c r="JAT1658" s="107"/>
      <c r="JAU1658" s="107"/>
      <c r="JAV1658" s="107"/>
      <c r="JAW1658" s="107"/>
      <c r="JAX1658" s="107"/>
      <c r="JAY1658" s="107"/>
      <c r="JAZ1658" s="107"/>
      <c r="JBA1658" s="107"/>
      <c r="JBB1658" s="107"/>
      <c r="JBC1658" s="107"/>
      <c r="JBD1658" s="107"/>
      <c r="JBE1658" s="107"/>
      <c r="JBF1658" s="107"/>
      <c r="JBG1658" s="107"/>
      <c r="JBH1658" s="107"/>
      <c r="JBI1658" s="107"/>
      <c r="JBJ1658" s="107"/>
      <c r="JBK1658" s="107"/>
      <c r="JBL1658" s="107"/>
      <c r="JBM1658" s="107"/>
      <c r="JBN1658" s="107"/>
      <c r="JBO1658" s="107"/>
      <c r="JBP1658" s="107"/>
      <c r="JBQ1658" s="107"/>
      <c r="JBR1658" s="107"/>
      <c r="JBS1658" s="107"/>
      <c r="JBT1658" s="107"/>
      <c r="JBU1658" s="107"/>
      <c r="JBV1658" s="107"/>
      <c r="JBW1658" s="107"/>
      <c r="JBX1658" s="107"/>
      <c r="JBY1658" s="107"/>
      <c r="JBZ1658" s="107"/>
      <c r="JCA1658" s="107"/>
      <c r="JCB1658" s="107"/>
      <c r="JCC1658" s="107"/>
      <c r="JCD1658" s="107"/>
      <c r="JCE1658" s="107"/>
      <c r="JCF1658" s="107"/>
      <c r="JCG1658" s="107"/>
      <c r="JCH1658" s="107"/>
      <c r="JCI1658" s="107"/>
      <c r="JCJ1658" s="107"/>
      <c r="JCK1658" s="107"/>
      <c r="JCL1658" s="107"/>
      <c r="JCM1658" s="107"/>
      <c r="JCN1658" s="107"/>
      <c r="JCO1658" s="107"/>
      <c r="JCP1658" s="107"/>
      <c r="JCQ1658" s="107"/>
      <c r="JCR1658" s="107"/>
      <c r="JCS1658" s="107"/>
      <c r="JCT1658" s="107"/>
      <c r="JCU1658" s="107"/>
      <c r="JCV1658" s="107"/>
      <c r="JCW1658" s="107"/>
      <c r="JCX1658" s="107"/>
      <c r="JCY1658" s="107"/>
      <c r="JCZ1658" s="107"/>
      <c r="JDA1658" s="107"/>
      <c r="JDB1658" s="107"/>
      <c r="JDC1658" s="107"/>
      <c r="JDD1658" s="107"/>
      <c r="JDE1658" s="107"/>
      <c r="JDF1658" s="107"/>
      <c r="JDG1658" s="107"/>
      <c r="JDH1658" s="107"/>
      <c r="JDI1658" s="107"/>
      <c r="JDJ1658" s="107"/>
      <c r="JDK1658" s="107"/>
      <c r="JDL1658" s="107"/>
      <c r="JDM1658" s="107"/>
      <c r="JDN1658" s="107"/>
      <c r="JDO1658" s="107"/>
      <c r="JDP1658" s="107"/>
      <c r="JDQ1658" s="107"/>
      <c r="JDR1658" s="107"/>
      <c r="JDS1658" s="107"/>
      <c r="JDT1658" s="107"/>
      <c r="JDU1658" s="107"/>
      <c r="JDV1658" s="107"/>
      <c r="JDW1658" s="107"/>
      <c r="JDX1658" s="107"/>
      <c r="JDY1658" s="107"/>
      <c r="JDZ1658" s="107"/>
      <c r="JEA1658" s="107"/>
      <c r="JEB1658" s="107"/>
      <c r="JEC1658" s="107"/>
      <c r="JED1658" s="107"/>
      <c r="JEE1658" s="107"/>
      <c r="JEF1658" s="107"/>
      <c r="JEG1658" s="107"/>
      <c r="JEH1658" s="107"/>
      <c r="JEI1658" s="107"/>
      <c r="JEJ1658" s="107"/>
      <c r="JEK1658" s="107"/>
      <c r="JEL1658" s="107"/>
      <c r="JEM1658" s="107"/>
      <c r="JEN1658" s="107"/>
      <c r="JEO1658" s="107"/>
      <c r="JEP1658" s="107"/>
      <c r="JEQ1658" s="107"/>
      <c r="JER1658" s="107"/>
      <c r="JES1658" s="107"/>
      <c r="JET1658" s="107"/>
      <c r="JEU1658" s="107"/>
      <c r="JEV1658" s="107"/>
      <c r="JEW1658" s="107"/>
      <c r="JEX1658" s="107"/>
      <c r="JEY1658" s="107"/>
      <c r="JEZ1658" s="107"/>
      <c r="JFA1658" s="107"/>
      <c r="JFB1658" s="107"/>
      <c r="JFC1658" s="107"/>
      <c r="JFD1658" s="107"/>
      <c r="JFE1658" s="107"/>
      <c r="JFF1658" s="107"/>
      <c r="JFG1658" s="107"/>
      <c r="JFH1658" s="107"/>
      <c r="JFI1658" s="107"/>
      <c r="JFJ1658" s="107"/>
      <c r="JFK1658" s="107"/>
      <c r="JFL1658" s="107"/>
      <c r="JFM1658" s="107"/>
      <c r="JFN1658" s="107"/>
      <c r="JFO1658" s="107"/>
      <c r="JFP1658" s="107"/>
      <c r="JFQ1658" s="107"/>
      <c r="JFR1658" s="107"/>
      <c r="JFS1658" s="107"/>
      <c r="JFT1658" s="107"/>
      <c r="JFU1658" s="107"/>
      <c r="JFV1658" s="107"/>
      <c r="JFW1658" s="107"/>
      <c r="JFX1658" s="107"/>
      <c r="JFY1658" s="107"/>
      <c r="JFZ1658" s="107"/>
      <c r="JGA1658" s="107"/>
      <c r="JGB1658" s="107"/>
      <c r="JGC1658" s="107"/>
      <c r="JGD1658" s="107"/>
      <c r="JGE1658" s="107"/>
      <c r="JGF1658" s="107"/>
      <c r="JGG1658" s="107"/>
      <c r="JGH1658" s="107"/>
      <c r="JGI1658" s="107"/>
      <c r="JGJ1658" s="107"/>
      <c r="JGK1658" s="107"/>
      <c r="JGL1658" s="107"/>
      <c r="JGM1658" s="107"/>
      <c r="JGN1658" s="107"/>
      <c r="JGO1658" s="107"/>
      <c r="JGP1658" s="107"/>
      <c r="JGQ1658" s="107"/>
      <c r="JGR1658" s="107"/>
      <c r="JGS1658" s="107"/>
      <c r="JGT1658" s="107"/>
      <c r="JGU1658" s="107"/>
      <c r="JGV1658" s="107"/>
      <c r="JGW1658" s="107"/>
      <c r="JGX1658" s="107"/>
      <c r="JGY1658" s="107"/>
      <c r="JGZ1658" s="107"/>
      <c r="JHA1658" s="107"/>
      <c r="JHB1658" s="107"/>
      <c r="JHC1658" s="107"/>
      <c r="JHD1658" s="107"/>
      <c r="JHE1658" s="107"/>
      <c r="JHF1658" s="107"/>
      <c r="JHG1658" s="107"/>
      <c r="JHH1658" s="107"/>
      <c r="JHI1658" s="107"/>
      <c r="JHJ1658" s="107"/>
      <c r="JHK1658" s="107"/>
      <c r="JHL1658" s="107"/>
      <c r="JHM1658" s="107"/>
      <c r="JHN1658" s="107"/>
      <c r="JHO1658" s="107"/>
      <c r="JHP1658" s="107"/>
      <c r="JHQ1658" s="107"/>
      <c r="JHR1658" s="107"/>
      <c r="JHS1658" s="107"/>
      <c r="JHT1658" s="107"/>
      <c r="JHU1658" s="107"/>
      <c r="JHV1658" s="107"/>
      <c r="JHW1658" s="107"/>
      <c r="JHX1658" s="107"/>
      <c r="JHY1658" s="107"/>
      <c r="JHZ1658" s="107"/>
      <c r="JIA1658" s="107"/>
      <c r="JIB1658" s="107"/>
      <c r="JIC1658" s="107"/>
      <c r="JID1658" s="107"/>
      <c r="JIE1658" s="107"/>
      <c r="JIF1658" s="107"/>
      <c r="JIG1658" s="107"/>
      <c r="JIH1658" s="107"/>
      <c r="JII1658" s="107"/>
      <c r="JIJ1658" s="107"/>
      <c r="JIK1658" s="107"/>
      <c r="JIL1658" s="107"/>
      <c r="JIM1658" s="107"/>
      <c r="JIN1658" s="107"/>
      <c r="JIO1658" s="107"/>
      <c r="JIP1658" s="107"/>
      <c r="JIQ1658" s="107"/>
      <c r="JIR1658" s="107"/>
      <c r="JIS1658" s="107"/>
      <c r="JIT1658" s="107"/>
      <c r="JIU1658" s="107"/>
      <c r="JIV1658" s="107"/>
      <c r="JIW1658" s="107"/>
      <c r="JIX1658" s="107"/>
      <c r="JIY1658" s="107"/>
      <c r="JIZ1658" s="107"/>
      <c r="JJA1658" s="107"/>
      <c r="JJB1658" s="107"/>
      <c r="JJC1658" s="107"/>
      <c r="JJD1658" s="107"/>
      <c r="JJE1658" s="107"/>
      <c r="JJF1658" s="107"/>
      <c r="JJG1658" s="107"/>
      <c r="JJH1658" s="107"/>
      <c r="JJI1658" s="107"/>
      <c r="JJJ1658" s="107"/>
      <c r="JJK1658" s="107"/>
      <c r="JJL1658" s="107"/>
      <c r="JJM1658" s="107"/>
      <c r="JJN1658" s="107"/>
      <c r="JJO1658" s="107"/>
      <c r="JJP1658" s="107"/>
      <c r="JJQ1658" s="107"/>
      <c r="JJR1658" s="107"/>
      <c r="JJS1658" s="107"/>
      <c r="JJT1658" s="107"/>
      <c r="JJU1658" s="107"/>
      <c r="JJV1658" s="107"/>
      <c r="JJW1658" s="107"/>
      <c r="JJX1658" s="107"/>
      <c r="JJY1658" s="107"/>
      <c r="JJZ1658" s="107"/>
      <c r="JKA1658" s="107"/>
      <c r="JKB1658" s="107"/>
      <c r="JKC1658" s="107"/>
      <c r="JKD1658" s="107"/>
      <c r="JKE1658" s="107"/>
      <c r="JKF1658" s="107"/>
      <c r="JKG1658" s="107"/>
      <c r="JKH1658" s="107"/>
      <c r="JKI1658" s="107"/>
      <c r="JKJ1658" s="107"/>
      <c r="JKK1658" s="107"/>
      <c r="JKL1658" s="107"/>
      <c r="JKM1658" s="107"/>
      <c r="JKN1658" s="107"/>
      <c r="JKO1658" s="107"/>
      <c r="JKP1658" s="107"/>
      <c r="JKQ1658" s="107"/>
      <c r="JKR1658" s="107"/>
      <c r="JKS1658" s="107"/>
      <c r="JKT1658" s="107"/>
      <c r="JKU1658" s="107"/>
      <c r="JKV1658" s="107"/>
      <c r="JKW1658" s="107"/>
      <c r="JKX1658" s="107"/>
      <c r="JKY1658" s="107"/>
      <c r="JKZ1658" s="107"/>
      <c r="JLA1658" s="107"/>
      <c r="JLB1658" s="107"/>
      <c r="JLC1658" s="107"/>
      <c r="JLD1658" s="107"/>
      <c r="JLE1658" s="107"/>
      <c r="JLF1658" s="107"/>
      <c r="JLG1658" s="107"/>
      <c r="JLH1658" s="107"/>
      <c r="JLI1658" s="107"/>
      <c r="JLJ1658" s="107"/>
      <c r="JLK1658" s="107"/>
      <c r="JLL1658" s="107"/>
      <c r="JLM1658" s="107"/>
      <c r="JLN1658" s="107"/>
      <c r="JLO1658" s="107"/>
      <c r="JLP1658" s="107"/>
      <c r="JLQ1658" s="107"/>
      <c r="JLR1658" s="107"/>
      <c r="JLS1658" s="107"/>
      <c r="JLT1658" s="107"/>
      <c r="JLU1658" s="107"/>
      <c r="JLV1658" s="107"/>
      <c r="JLW1658" s="107"/>
      <c r="JLX1658" s="107"/>
      <c r="JLY1658" s="107"/>
      <c r="JLZ1658" s="107"/>
      <c r="JMA1658" s="107"/>
      <c r="JMB1658" s="107"/>
      <c r="JMC1658" s="107"/>
      <c r="JMD1658" s="107"/>
      <c r="JME1658" s="107"/>
      <c r="JMF1658" s="107"/>
      <c r="JMG1658" s="107"/>
      <c r="JMH1658" s="107"/>
      <c r="JMI1658" s="107"/>
      <c r="JMJ1658" s="107"/>
      <c r="JMK1658" s="107"/>
      <c r="JML1658" s="107"/>
      <c r="JMM1658" s="107"/>
      <c r="JMN1658" s="107"/>
      <c r="JMO1658" s="107"/>
      <c r="JMP1658" s="107"/>
      <c r="JMQ1658" s="107"/>
      <c r="JMR1658" s="107"/>
      <c r="JMS1658" s="107"/>
      <c r="JMT1658" s="107"/>
      <c r="JMU1658" s="107"/>
      <c r="JMV1658" s="107"/>
      <c r="JMW1658" s="107"/>
      <c r="JMX1658" s="107"/>
      <c r="JMY1658" s="107"/>
      <c r="JMZ1658" s="107"/>
      <c r="JNA1658" s="107"/>
      <c r="JNB1658" s="107"/>
      <c r="JNC1658" s="107"/>
      <c r="JND1658" s="107"/>
      <c r="JNE1658" s="107"/>
      <c r="JNF1658" s="107"/>
      <c r="JNG1658" s="107"/>
      <c r="JNH1658" s="107"/>
      <c r="JNI1658" s="107"/>
      <c r="JNJ1658" s="107"/>
      <c r="JNK1658" s="107"/>
      <c r="JNL1658" s="107"/>
      <c r="JNM1658" s="107"/>
      <c r="JNN1658" s="107"/>
      <c r="JNO1658" s="107"/>
      <c r="JNP1658" s="107"/>
      <c r="JNQ1658" s="107"/>
      <c r="JNR1658" s="107"/>
      <c r="JNS1658" s="107"/>
      <c r="JNT1658" s="107"/>
      <c r="JNU1658" s="107"/>
      <c r="JNV1658" s="107"/>
      <c r="JNW1658" s="107"/>
      <c r="JNX1658" s="107"/>
      <c r="JNY1658" s="107"/>
      <c r="JNZ1658" s="107"/>
      <c r="JOA1658" s="107"/>
      <c r="JOB1658" s="107"/>
      <c r="JOC1658" s="107"/>
      <c r="JOD1658" s="107"/>
      <c r="JOE1658" s="107"/>
      <c r="JOF1658" s="107"/>
      <c r="JOG1658" s="107"/>
      <c r="JOH1658" s="107"/>
      <c r="JOI1658" s="107"/>
      <c r="JOJ1658" s="107"/>
      <c r="JOK1658" s="107"/>
      <c r="JOL1658" s="107"/>
      <c r="JOM1658" s="107"/>
      <c r="JON1658" s="107"/>
      <c r="JOO1658" s="107"/>
      <c r="JOP1658" s="107"/>
      <c r="JOQ1658" s="107"/>
      <c r="JOR1658" s="107"/>
      <c r="JOS1658" s="107"/>
      <c r="JOT1658" s="107"/>
      <c r="JOU1658" s="107"/>
      <c r="JOV1658" s="107"/>
      <c r="JOW1658" s="107"/>
      <c r="JOX1658" s="107"/>
      <c r="JOY1658" s="107"/>
      <c r="JOZ1658" s="107"/>
      <c r="JPA1658" s="107"/>
      <c r="JPB1658" s="107"/>
      <c r="JPC1658" s="107"/>
      <c r="JPD1658" s="107"/>
      <c r="JPE1658" s="107"/>
      <c r="JPF1658" s="107"/>
      <c r="JPG1658" s="107"/>
      <c r="JPH1658" s="107"/>
      <c r="JPI1658" s="107"/>
      <c r="JPJ1658" s="107"/>
      <c r="JPK1658" s="107"/>
      <c r="JPL1658" s="107"/>
      <c r="JPM1658" s="107"/>
      <c r="JPN1658" s="107"/>
      <c r="JPO1658" s="107"/>
      <c r="JPP1658" s="107"/>
      <c r="JPQ1658" s="107"/>
      <c r="JPR1658" s="107"/>
      <c r="JPS1658" s="107"/>
      <c r="JPT1658" s="107"/>
      <c r="JPU1658" s="107"/>
      <c r="JPV1658" s="107"/>
      <c r="JPW1658" s="107"/>
      <c r="JPX1658" s="107"/>
      <c r="JPY1658" s="107"/>
      <c r="JPZ1658" s="107"/>
      <c r="JQA1658" s="107"/>
      <c r="JQB1658" s="107"/>
      <c r="JQC1658" s="107"/>
      <c r="JQD1658" s="107"/>
      <c r="JQE1658" s="107"/>
      <c r="JQF1658" s="107"/>
      <c r="JQG1658" s="107"/>
      <c r="JQH1658" s="107"/>
      <c r="JQI1658" s="107"/>
      <c r="JQJ1658" s="107"/>
      <c r="JQK1658" s="107"/>
      <c r="JQL1658" s="107"/>
      <c r="JQM1658" s="107"/>
      <c r="JQN1658" s="107"/>
      <c r="JQO1658" s="107"/>
      <c r="JQP1658" s="107"/>
      <c r="JQQ1658" s="107"/>
      <c r="JQR1658" s="107"/>
      <c r="JQS1658" s="107"/>
      <c r="JQT1658" s="107"/>
      <c r="JQU1658" s="107"/>
      <c r="JQV1658" s="107"/>
      <c r="JQW1658" s="107"/>
      <c r="JQX1658" s="107"/>
      <c r="JQY1658" s="107"/>
      <c r="JQZ1658" s="107"/>
      <c r="JRA1658" s="107"/>
      <c r="JRB1658" s="107"/>
      <c r="JRC1658" s="107"/>
      <c r="JRD1658" s="107"/>
      <c r="JRE1658" s="107"/>
      <c r="JRF1658" s="107"/>
      <c r="JRG1658" s="107"/>
      <c r="JRH1658" s="107"/>
      <c r="JRI1658" s="107"/>
      <c r="JRJ1658" s="107"/>
      <c r="JRK1658" s="107"/>
      <c r="JRL1658" s="107"/>
      <c r="JRM1658" s="107"/>
      <c r="JRN1658" s="107"/>
      <c r="JRO1658" s="107"/>
      <c r="JRP1658" s="107"/>
      <c r="JRQ1658" s="107"/>
      <c r="JRR1658" s="107"/>
      <c r="JRS1658" s="107"/>
      <c r="JRT1658" s="107"/>
      <c r="JRU1658" s="107"/>
      <c r="JRV1658" s="107"/>
      <c r="JRW1658" s="107"/>
      <c r="JRX1658" s="107"/>
      <c r="JRY1658" s="107"/>
      <c r="JRZ1658" s="107"/>
      <c r="JSA1658" s="107"/>
      <c r="JSB1658" s="107"/>
      <c r="JSC1658" s="107"/>
      <c r="JSD1658" s="107"/>
      <c r="JSE1658" s="107"/>
      <c r="JSF1658" s="107"/>
      <c r="JSG1658" s="107"/>
      <c r="JSH1658" s="107"/>
      <c r="JSI1658" s="107"/>
      <c r="JSJ1658" s="107"/>
      <c r="JSK1658" s="107"/>
      <c r="JSL1658" s="107"/>
      <c r="JSM1658" s="107"/>
      <c r="JSN1658" s="107"/>
      <c r="JSO1658" s="107"/>
      <c r="JSP1658" s="107"/>
      <c r="JSQ1658" s="107"/>
      <c r="JSR1658" s="107"/>
      <c r="JSS1658" s="107"/>
      <c r="JST1658" s="107"/>
      <c r="JSU1658" s="107"/>
      <c r="JSV1658" s="107"/>
      <c r="JSW1658" s="107"/>
      <c r="JSX1658" s="107"/>
      <c r="JSY1658" s="107"/>
      <c r="JSZ1658" s="107"/>
      <c r="JTA1658" s="107"/>
      <c r="JTB1658" s="107"/>
      <c r="JTC1658" s="107"/>
      <c r="JTD1658" s="107"/>
      <c r="JTE1658" s="107"/>
      <c r="JTF1658" s="107"/>
      <c r="JTG1658" s="107"/>
      <c r="JTH1658" s="107"/>
      <c r="JTI1658" s="107"/>
      <c r="JTJ1658" s="107"/>
      <c r="JTK1658" s="107"/>
      <c r="JTL1658" s="107"/>
      <c r="JTM1658" s="107"/>
      <c r="JTN1658" s="107"/>
      <c r="JTO1658" s="107"/>
      <c r="JTP1658" s="107"/>
      <c r="JTQ1658" s="107"/>
      <c r="JTR1658" s="107"/>
      <c r="JTS1658" s="107"/>
      <c r="JTT1658" s="107"/>
      <c r="JTU1658" s="107"/>
      <c r="JTV1658" s="107"/>
      <c r="JTW1658" s="107"/>
      <c r="JTX1658" s="107"/>
      <c r="JTY1658" s="107"/>
      <c r="JTZ1658" s="107"/>
      <c r="JUA1658" s="107"/>
      <c r="JUB1658" s="107"/>
      <c r="JUC1658" s="107"/>
      <c r="JUD1658" s="107"/>
      <c r="JUE1658" s="107"/>
      <c r="JUF1658" s="107"/>
      <c r="JUG1658" s="107"/>
      <c r="JUH1658" s="107"/>
      <c r="JUI1658" s="107"/>
      <c r="JUJ1658" s="107"/>
      <c r="JUK1658" s="107"/>
      <c r="JUL1658" s="107"/>
      <c r="JUM1658" s="107"/>
      <c r="JUN1658" s="107"/>
      <c r="JUO1658" s="107"/>
      <c r="JUP1658" s="107"/>
      <c r="JUQ1658" s="107"/>
      <c r="JUR1658" s="107"/>
      <c r="JUS1658" s="107"/>
      <c r="JUT1658" s="107"/>
      <c r="JUU1658" s="107"/>
      <c r="JUV1658" s="107"/>
      <c r="JUW1658" s="107"/>
      <c r="JUX1658" s="107"/>
      <c r="JUY1658" s="107"/>
      <c r="JUZ1658" s="107"/>
      <c r="JVA1658" s="107"/>
      <c r="JVB1658" s="107"/>
      <c r="JVC1658" s="107"/>
      <c r="JVD1658" s="107"/>
      <c r="JVE1658" s="107"/>
      <c r="JVF1658" s="107"/>
      <c r="JVG1658" s="107"/>
      <c r="JVH1658" s="107"/>
      <c r="JVI1658" s="107"/>
      <c r="JVJ1658" s="107"/>
      <c r="JVK1658" s="107"/>
      <c r="JVL1658" s="107"/>
      <c r="JVM1658" s="107"/>
      <c r="JVN1658" s="107"/>
      <c r="JVO1658" s="107"/>
      <c r="JVP1658" s="107"/>
      <c r="JVQ1658" s="107"/>
      <c r="JVR1658" s="107"/>
      <c r="JVS1658" s="107"/>
      <c r="JVT1658" s="107"/>
      <c r="JVU1658" s="107"/>
      <c r="JVV1658" s="107"/>
      <c r="JVW1658" s="107"/>
      <c r="JVX1658" s="107"/>
      <c r="JVY1658" s="107"/>
      <c r="JVZ1658" s="107"/>
      <c r="JWA1658" s="107"/>
      <c r="JWB1658" s="107"/>
      <c r="JWC1658" s="107"/>
      <c r="JWD1658" s="107"/>
      <c r="JWE1658" s="107"/>
      <c r="JWF1658" s="107"/>
      <c r="JWG1658" s="107"/>
      <c r="JWH1658" s="107"/>
      <c r="JWI1658" s="107"/>
      <c r="JWJ1658" s="107"/>
      <c r="JWK1658" s="107"/>
      <c r="JWL1658" s="107"/>
      <c r="JWM1658" s="107"/>
      <c r="JWN1658" s="107"/>
      <c r="JWO1658" s="107"/>
      <c r="JWP1658" s="107"/>
      <c r="JWQ1658" s="107"/>
      <c r="JWR1658" s="107"/>
      <c r="JWS1658" s="107"/>
      <c r="JWT1658" s="107"/>
      <c r="JWU1658" s="107"/>
      <c r="JWV1658" s="107"/>
      <c r="JWW1658" s="107"/>
      <c r="JWX1658" s="107"/>
      <c r="JWY1658" s="107"/>
      <c r="JWZ1658" s="107"/>
      <c r="JXA1658" s="107"/>
      <c r="JXB1658" s="107"/>
      <c r="JXC1658" s="107"/>
      <c r="JXD1658" s="107"/>
      <c r="JXE1658" s="107"/>
      <c r="JXF1658" s="107"/>
      <c r="JXG1658" s="107"/>
      <c r="JXH1658" s="107"/>
      <c r="JXI1658" s="107"/>
      <c r="JXJ1658" s="107"/>
      <c r="JXK1658" s="107"/>
      <c r="JXL1658" s="107"/>
      <c r="JXM1658" s="107"/>
      <c r="JXN1658" s="107"/>
      <c r="JXO1658" s="107"/>
      <c r="JXP1658" s="107"/>
      <c r="JXQ1658" s="107"/>
      <c r="JXR1658" s="107"/>
      <c r="JXS1658" s="107"/>
      <c r="JXT1658" s="107"/>
      <c r="JXU1658" s="107"/>
      <c r="JXV1658" s="107"/>
      <c r="JXW1658" s="107"/>
      <c r="JXX1658" s="107"/>
      <c r="JXY1658" s="107"/>
      <c r="JXZ1658" s="107"/>
      <c r="JYA1658" s="107"/>
      <c r="JYB1658" s="107"/>
      <c r="JYC1658" s="107"/>
      <c r="JYD1658" s="107"/>
      <c r="JYE1658" s="107"/>
      <c r="JYF1658" s="107"/>
      <c r="JYG1658" s="107"/>
      <c r="JYH1658" s="107"/>
      <c r="JYI1658" s="107"/>
      <c r="JYJ1658" s="107"/>
      <c r="JYK1658" s="107"/>
      <c r="JYL1658" s="107"/>
      <c r="JYM1658" s="107"/>
      <c r="JYN1658" s="107"/>
      <c r="JYO1658" s="107"/>
      <c r="JYP1658" s="107"/>
      <c r="JYQ1658" s="107"/>
      <c r="JYR1658" s="107"/>
      <c r="JYS1658" s="107"/>
      <c r="JYT1658" s="107"/>
      <c r="JYU1658" s="107"/>
      <c r="JYV1658" s="107"/>
      <c r="JYW1658" s="107"/>
      <c r="JYX1658" s="107"/>
      <c r="JYY1658" s="107"/>
      <c r="JYZ1658" s="107"/>
      <c r="JZA1658" s="107"/>
      <c r="JZB1658" s="107"/>
      <c r="JZC1658" s="107"/>
      <c r="JZD1658" s="107"/>
      <c r="JZE1658" s="107"/>
      <c r="JZF1658" s="107"/>
      <c r="JZG1658" s="107"/>
      <c r="JZH1658" s="107"/>
      <c r="JZI1658" s="107"/>
      <c r="JZJ1658" s="107"/>
      <c r="JZK1658" s="107"/>
      <c r="JZL1658" s="107"/>
      <c r="JZM1658" s="107"/>
      <c r="JZN1658" s="107"/>
      <c r="JZO1658" s="107"/>
      <c r="JZP1658" s="107"/>
      <c r="JZQ1658" s="107"/>
      <c r="JZR1658" s="107"/>
      <c r="JZS1658" s="107"/>
      <c r="JZT1658" s="107"/>
      <c r="JZU1658" s="107"/>
      <c r="JZV1658" s="107"/>
      <c r="JZW1658" s="107"/>
      <c r="JZX1658" s="107"/>
      <c r="JZY1658" s="107"/>
      <c r="JZZ1658" s="107"/>
      <c r="KAA1658" s="107"/>
      <c r="KAB1658" s="107"/>
      <c r="KAC1658" s="107"/>
      <c r="KAD1658" s="107"/>
      <c r="KAE1658" s="107"/>
      <c r="KAF1658" s="107"/>
      <c r="KAG1658" s="107"/>
      <c r="KAH1658" s="107"/>
      <c r="KAI1658" s="107"/>
      <c r="KAJ1658" s="107"/>
      <c r="KAK1658" s="107"/>
      <c r="KAL1658" s="107"/>
      <c r="KAM1658" s="107"/>
      <c r="KAN1658" s="107"/>
      <c r="KAO1658" s="107"/>
      <c r="KAP1658" s="107"/>
      <c r="KAQ1658" s="107"/>
      <c r="KAR1658" s="107"/>
      <c r="KAS1658" s="107"/>
      <c r="KAT1658" s="107"/>
      <c r="KAU1658" s="107"/>
      <c r="KAV1658" s="107"/>
      <c r="KAW1658" s="107"/>
      <c r="KAX1658" s="107"/>
      <c r="KAY1658" s="107"/>
      <c r="KAZ1658" s="107"/>
      <c r="KBA1658" s="107"/>
      <c r="KBB1658" s="107"/>
      <c r="KBC1658" s="107"/>
      <c r="KBD1658" s="107"/>
      <c r="KBE1658" s="107"/>
      <c r="KBF1658" s="107"/>
      <c r="KBG1658" s="107"/>
      <c r="KBH1658" s="107"/>
      <c r="KBI1658" s="107"/>
      <c r="KBJ1658" s="107"/>
      <c r="KBK1658" s="107"/>
      <c r="KBL1658" s="107"/>
      <c r="KBM1658" s="107"/>
      <c r="KBN1658" s="107"/>
      <c r="KBO1658" s="107"/>
      <c r="KBP1658" s="107"/>
      <c r="KBQ1658" s="107"/>
      <c r="KBR1658" s="107"/>
      <c r="KBS1658" s="107"/>
      <c r="KBT1658" s="107"/>
      <c r="KBU1658" s="107"/>
      <c r="KBV1658" s="107"/>
      <c r="KBW1658" s="107"/>
      <c r="KBX1658" s="107"/>
      <c r="KBY1658" s="107"/>
      <c r="KBZ1658" s="107"/>
      <c r="KCA1658" s="107"/>
      <c r="KCB1658" s="107"/>
      <c r="KCC1658" s="107"/>
      <c r="KCD1658" s="107"/>
      <c r="KCE1658" s="107"/>
      <c r="KCF1658" s="107"/>
      <c r="KCG1658" s="107"/>
      <c r="KCH1658" s="107"/>
      <c r="KCI1658" s="107"/>
      <c r="KCJ1658" s="107"/>
      <c r="KCK1658" s="107"/>
      <c r="KCL1658" s="107"/>
      <c r="KCM1658" s="107"/>
      <c r="KCN1658" s="107"/>
      <c r="KCO1658" s="107"/>
      <c r="KCP1658" s="107"/>
      <c r="KCQ1658" s="107"/>
      <c r="KCR1658" s="107"/>
      <c r="KCS1658" s="107"/>
      <c r="KCT1658" s="107"/>
      <c r="KCU1658" s="107"/>
      <c r="KCV1658" s="107"/>
      <c r="KCW1658" s="107"/>
      <c r="KCX1658" s="107"/>
      <c r="KCY1658" s="107"/>
      <c r="KCZ1658" s="107"/>
      <c r="KDA1658" s="107"/>
      <c r="KDB1658" s="107"/>
      <c r="KDC1658" s="107"/>
      <c r="KDD1658" s="107"/>
      <c r="KDE1658" s="107"/>
      <c r="KDF1658" s="107"/>
      <c r="KDG1658" s="107"/>
      <c r="KDH1658" s="107"/>
      <c r="KDI1658" s="107"/>
      <c r="KDJ1658" s="107"/>
      <c r="KDK1658" s="107"/>
      <c r="KDL1658" s="107"/>
      <c r="KDM1658" s="107"/>
      <c r="KDN1658" s="107"/>
      <c r="KDO1658" s="107"/>
      <c r="KDP1658" s="107"/>
      <c r="KDQ1658" s="107"/>
      <c r="KDR1658" s="107"/>
      <c r="KDS1658" s="107"/>
      <c r="KDT1658" s="107"/>
      <c r="KDU1658" s="107"/>
      <c r="KDV1658" s="107"/>
      <c r="KDW1658" s="107"/>
      <c r="KDX1658" s="107"/>
      <c r="KDY1658" s="107"/>
      <c r="KDZ1658" s="107"/>
      <c r="KEA1658" s="107"/>
      <c r="KEB1658" s="107"/>
      <c r="KEC1658" s="107"/>
      <c r="KED1658" s="107"/>
      <c r="KEE1658" s="107"/>
      <c r="KEF1658" s="107"/>
      <c r="KEG1658" s="107"/>
      <c r="KEH1658" s="107"/>
      <c r="KEI1658" s="107"/>
      <c r="KEJ1658" s="107"/>
      <c r="KEK1658" s="107"/>
      <c r="KEL1658" s="107"/>
      <c r="KEM1658" s="107"/>
      <c r="KEN1658" s="107"/>
      <c r="KEO1658" s="107"/>
      <c r="KEP1658" s="107"/>
      <c r="KEQ1658" s="107"/>
      <c r="KER1658" s="107"/>
      <c r="KES1658" s="107"/>
      <c r="KET1658" s="107"/>
      <c r="KEU1658" s="107"/>
      <c r="KEV1658" s="107"/>
      <c r="KEW1658" s="107"/>
      <c r="KEX1658" s="107"/>
      <c r="KEY1658" s="107"/>
      <c r="KEZ1658" s="107"/>
      <c r="KFA1658" s="107"/>
      <c r="KFB1658" s="107"/>
      <c r="KFC1658" s="107"/>
      <c r="KFD1658" s="107"/>
      <c r="KFE1658" s="107"/>
      <c r="KFF1658" s="107"/>
      <c r="KFG1658" s="107"/>
      <c r="KFH1658" s="107"/>
      <c r="KFI1658" s="107"/>
      <c r="KFJ1658" s="107"/>
      <c r="KFK1658" s="107"/>
      <c r="KFL1658" s="107"/>
      <c r="KFM1658" s="107"/>
      <c r="KFN1658" s="107"/>
      <c r="KFO1658" s="107"/>
      <c r="KFP1658" s="107"/>
      <c r="KFQ1658" s="107"/>
      <c r="KFR1658" s="107"/>
      <c r="KFS1658" s="107"/>
      <c r="KFT1658" s="107"/>
      <c r="KFU1658" s="107"/>
      <c r="KFV1658" s="107"/>
      <c r="KFW1658" s="107"/>
      <c r="KFX1658" s="107"/>
      <c r="KFY1658" s="107"/>
      <c r="KFZ1658" s="107"/>
      <c r="KGA1658" s="107"/>
      <c r="KGB1658" s="107"/>
      <c r="KGC1658" s="107"/>
      <c r="KGD1658" s="107"/>
      <c r="KGE1658" s="107"/>
      <c r="KGF1658" s="107"/>
      <c r="KGG1658" s="107"/>
      <c r="KGH1658" s="107"/>
      <c r="KGI1658" s="107"/>
      <c r="KGJ1658" s="107"/>
      <c r="KGK1658" s="107"/>
      <c r="KGL1658" s="107"/>
      <c r="KGM1658" s="107"/>
      <c r="KGN1658" s="107"/>
      <c r="KGO1658" s="107"/>
      <c r="KGP1658" s="107"/>
      <c r="KGQ1658" s="107"/>
      <c r="KGR1658" s="107"/>
      <c r="KGS1658" s="107"/>
      <c r="KGT1658" s="107"/>
      <c r="KGU1658" s="107"/>
      <c r="KGV1658" s="107"/>
      <c r="KGW1658" s="107"/>
      <c r="KGX1658" s="107"/>
      <c r="KGY1658" s="107"/>
      <c r="KGZ1658" s="107"/>
      <c r="KHA1658" s="107"/>
      <c r="KHB1658" s="107"/>
      <c r="KHC1658" s="107"/>
      <c r="KHD1658" s="107"/>
      <c r="KHE1658" s="107"/>
      <c r="KHF1658" s="107"/>
      <c r="KHG1658" s="107"/>
      <c r="KHH1658" s="107"/>
      <c r="KHI1658" s="107"/>
      <c r="KHJ1658" s="107"/>
      <c r="KHK1658" s="107"/>
      <c r="KHL1658" s="107"/>
      <c r="KHM1658" s="107"/>
      <c r="KHN1658" s="107"/>
      <c r="KHO1658" s="107"/>
      <c r="KHP1658" s="107"/>
      <c r="KHQ1658" s="107"/>
      <c r="KHR1658" s="107"/>
      <c r="KHS1658" s="107"/>
      <c r="KHT1658" s="107"/>
      <c r="KHU1658" s="107"/>
      <c r="KHV1658" s="107"/>
      <c r="KHW1658" s="107"/>
      <c r="KHX1658" s="107"/>
      <c r="KHY1658" s="107"/>
      <c r="KHZ1658" s="107"/>
      <c r="KIA1658" s="107"/>
      <c r="KIB1658" s="107"/>
      <c r="KIC1658" s="107"/>
      <c r="KID1658" s="107"/>
      <c r="KIE1658" s="107"/>
      <c r="KIF1658" s="107"/>
      <c r="KIG1658" s="107"/>
      <c r="KIH1658" s="107"/>
      <c r="KII1658" s="107"/>
      <c r="KIJ1658" s="107"/>
      <c r="KIK1658" s="107"/>
      <c r="KIL1658" s="107"/>
      <c r="KIM1658" s="107"/>
      <c r="KIN1658" s="107"/>
      <c r="KIO1658" s="107"/>
      <c r="KIP1658" s="107"/>
      <c r="KIQ1658" s="107"/>
      <c r="KIR1658" s="107"/>
      <c r="KIS1658" s="107"/>
      <c r="KIT1658" s="107"/>
      <c r="KIU1658" s="107"/>
      <c r="KIV1658" s="107"/>
      <c r="KIW1658" s="107"/>
      <c r="KIX1658" s="107"/>
      <c r="KIY1658" s="107"/>
      <c r="KIZ1658" s="107"/>
      <c r="KJA1658" s="107"/>
      <c r="KJB1658" s="107"/>
      <c r="KJC1658" s="107"/>
      <c r="KJD1658" s="107"/>
      <c r="KJE1658" s="107"/>
      <c r="KJF1658" s="107"/>
      <c r="KJG1658" s="107"/>
      <c r="KJH1658" s="107"/>
      <c r="KJI1658" s="107"/>
      <c r="KJJ1658" s="107"/>
      <c r="KJK1658" s="107"/>
      <c r="KJL1658" s="107"/>
      <c r="KJM1658" s="107"/>
      <c r="KJN1658" s="107"/>
      <c r="KJO1658" s="107"/>
      <c r="KJP1658" s="107"/>
      <c r="KJQ1658" s="107"/>
      <c r="KJR1658" s="107"/>
      <c r="KJS1658" s="107"/>
      <c r="KJT1658" s="107"/>
      <c r="KJU1658" s="107"/>
      <c r="KJV1658" s="107"/>
      <c r="KJW1658" s="107"/>
      <c r="KJX1658" s="107"/>
      <c r="KJY1658" s="107"/>
      <c r="KJZ1658" s="107"/>
      <c r="KKA1658" s="107"/>
      <c r="KKB1658" s="107"/>
      <c r="KKC1658" s="107"/>
      <c r="KKD1658" s="107"/>
      <c r="KKE1658" s="107"/>
      <c r="KKF1658" s="107"/>
      <c r="KKG1658" s="107"/>
      <c r="KKH1658" s="107"/>
      <c r="KKI1658" s="107"/>
      <c r="KKJ1658" s="107"/>
      <c r="KKK1658" s="107"/>
      <c r="KKL1658" s="107"/>
      <c r="KKM1658" s="107"/>
      <c r="KKN1658" s="107"/>
      <c r="KKO1658" s="107"/>
      <c r="KKP1658" s="107"/>
      <c r="KKQ1658" s="107"/>
      <c r="KKR1658" s="107"/>
      <c r="KKS1658" s="107"/>
      <c r="KKT1658" s="107"/>
      <c r="KKU1658" s="107"/>
      <c r="KKV1658" s="107"/>
      <c r="KKW1658" s="107"/>
      <c r="KKX1658" s="107"/>
      <c r="KKY1658" s="107"/>
      <c r="KKZ1658" s="107"/>
      <c r="KLA1658" s="107"/>
      <c r="KLB1658" s="107"/>
      <c r="KLC1658" s="107"/>
      <c r="KLD1658" s="107"/>
      <c r="KLE1658" s="107"/>
      <c r="KLF1658" s="107"/>
      <c r="KLG1658" s="107"/>
      <c r="KLH1658" s="107"/>
      <c r="KLI1658" s="107"/>
      <c r="KLJ1658" s="107"/>
      <c r="KLK1658" s="107"/>
      <c r="KLL1658" s="107"/>
      <c r="KLM1658" s="107"/>
      <c r="KLN1658" s="107"/>
      <c r="KLO1658" s="107"/>
      <c r="KLP1658" s="107"/>
      <c r="KLQ1658" s="107"/>
      <c r="KLR1658" s="107"/>
      <c r="KLS1658" s="107"/>
      <c r="KLT1658" s="107"/>
      <c r="KLU1658" s="107"/>
      <c r="KLV1658" s="107"/>
      <c r="KLW1658" s="107"/>
      <c r="KLX1658" s="107"/>
      <c r="KLY1658" s="107"/>
      <c r="KLZ1658" s="107"/>
      <c r="KMA1658" s="107"/>
      <c r="KMB1658" s="107"/>
      <c r="KMC1658" s="107"/>
      <c r="KMD1658" s="107"/>
      <c r="KME1658" s="107"/>
      <c r="KMF1658" s="107"/>
      <c r="KMG1658" s="107"/>
      <c r="KMH1658" s="107"/>
      <c r="KMI1658" s="107"/>
      <c r="KMJ1658" s="107"/>
      <c r="KMK1658" s="107"/>
      <c r="KML1658" s="107"/>
      <c r="KMM1658" s="107"/>
      <c r="KMN1658" s="107"/>
      <c r="KMO1658" s="107"/>
      <c r="KMP1658" s="107"/>
      <c r="KMQ1658" s="107"/>
      <c r="KMR1658" s="107"/>
      <c r="KMS1658" s="107"/>
      <c r="KMT1658" s="107"/>
      <c r="KMU1658" s="107"/>
      <c r="KMV1658" s="107"/>
      <c r="KMW1658" s="107"/>
      <c r="KMX1658" s="107"/>
      <c r="KMY1658" s="107"/>
      <c r="KMZ1658" s="107"/>
      <c r="KNA1658" s="107"/>
      <c r="KNB1658" s="107"/>
      <c r="KNC1658" s="107"/>
      <c r="KND1658" s="107"/>
      <c r="KNE1658" s="107"/>
      <c r="KNF1658" s="107"/>
      <c r="KNG1658" s="107"/>
      <c r="KNH1658" s="107"/>
      <c r="KNI1658" s="107"/>
      <c r="KNJ1658" s="107"/>
      <c r="KNK1658" s="107"/>
      <c r="KNL1658" s="107"/>
      <c r="KNM1658" s="107"/>
      <c r="KNN1658" s="107"/>
      <c r="KNO1658" s="107"/>
      <c r="KNP1658" s="107"/>
      <c r="KNQ1658" s="107"/>
      <c r="KNR1658" s="107"/>
      <c r="KNS1658" s="107"/>
      <c r="KNT1658" s="107"/>
      <c r="KNU1658" s="107"/>
      <c r="KNV1658" s="107"/>
      <c r="KNW1658" s="107"/>
      <c r="KNX1658" s="107"/>
      <c r="KNY1658" s="107"/>
      <c r="KNZ1658" s="107"/>
      <c r="KOA1658" s="107"/>
      <c r="KOB1658" s="107"/>
      <c r="KOC1658" s="107"/>
      <c r="KOD1658" s="107"/>
      <c r="KOE1658" s="107"/>
      <c r="KOF1658" s="107"/>
      <c r="KOG1658" s="107"/>
      <c r="KOH1658" s="107"/>
      <c r="KOI1658" s="107"/>
      <c r="KOJ1658" s="107"/>
      <c r="KOK1658" s="107"/>
      <c r="KOL1658" s="107"/>
      <c r="KOM1658" s="107"/>
      <c r="KON1658" s="107"/>
      <c r="KOO1658" s="107"/>
      <c r="KOP1658" s="107"/>
      <c r="KOQ1658" s="107"/>
      <c r="KOR1658" s="107"/>
      <c r="KOS1658" s="107"/>
      <c r="KOT1658" s="107"/>
      <c r="KOU1658" s="107"/>
      <c r="KOV1658" s="107"/>
      <c r="KOW1658" s="107"/>
      <c r="KOX1658" s="107"/>
      <c r="KOY1658" s="107"/>
      <c r="KOZ1658" s="107"/>
      <c r="KPA1658" s="107"/>
      <c r="KPB1658" s="107"/>
      <c r="KPC1658" s="107"/>
      <c r="KPD1658" s="107"/>
      <c r="KPE1658" s="107"/>
      <c r="KPF1658" s="107"/>
      <c r="KPG1658" s="107"/>
      <c r="KPH1658" s="107"/>
      <c r="KPI1658" s="107"/>
      <c r="KPJ1658" s="107"/>
      <c r="KPK1658" s="107"/>
      <c r="KPL1658" s="107"/>
      <c r="KPM1658" s="107"/>
      <c r="KPN1658" s="107"/>
      <c r="KPO1658" s="107"/>
      <c r="KPP1658" s="107"/>
      <c r="KPQ1658" s="107"/>
      <c r="KPR1658" s="107"/>
      <c r="KPS1658" s="107"/>
      <c r="KPT1658" s="107"/>
      <c r="KPU1658" s="107"/>
      <c r="KPV1658" s="107"/>
      <c r="KPW1658" s="107"/>
      <c r="KPX1658" s="107"/>
      <c r="KPY1658" s="107"/>
      <c r="KPZ1658" s="107"/>
      <c r="KQA1658" s="107"/>
      <c r="KQB1658" s="107"/>
      <c r="KQC1658" s="107"/>
      <c r="KQD1658" s="107"/>
      <c r="KQE1658" s="107"/>
      <c r="KQF1658" s="107"/>
      <c r="KQG1658" s="107"/>
      <c r="KQH1658" s="107"/>
      <c r="KQI1658" s="107"/>
      <c r="KQJ1658" s="107"/>
      <c r="KQK1658" s="107"/>
      <c r="KQL1658" s="107"/>
      <c r="KQM1658" s="107"/>
      <c r="KQN1658" s="107"/>
      <c r="KQO1658" s="107"/>
      <c r="KQP1658" s="107"/>
      <c r="KQQ1658" s="107"/>
      <c r="KQR1658" s="107"/>
      <c r="KQS1658" s="107"/>
      <c r="KQT1658" s="107"/>
      <c r="KQU1658" s="107"/>
      <c r="KQV1658" s="107"/>
      <c r="KQW1658" s="107"/>
      <c r="KQX1658" s="107"/>
      <c r="KQY1658" s="107"/>
      <c r="KQZ1658" s="107"/>
      <c r="KRA1658" s="107"/>
      <c r="KRB1658" s="107"/>
      <c r="KRC1658" s="107"/>
      <c r="KRD1658" s="107"/>
      <c r="KRE1658" s="107"/>
      <c r="KRF1658" s="107"/>
      <c r="KRG1658" s="107"/>
      <c r="KRH1658" s="107"/>
      <c r="KRI1658" s="107"/>
      <c r="KRJ1658" s="107"/>
      <c r="KRK1658" s="107"/>
      <c r="KRL1658" s="107"/>
      <c r="KRM1658" s="107"/>
      <c r="KRN1658" s="107"/>
      <c r="KRO1658" s="107"/>
      <c r="KRP1658" s="107"/>
      <c r="KRQ1658" s="107"/>
      <c r="KRR1658" s="107"/>
      <c r="KRS1658" s="107"/>
      <c r="KRT1658" s="107"/>
      <c r="KRU1658" s="107"/>
      <c r="KRV1658" s="107"/>
      <c r="KRW1658" s="107"/>
      <c r="KRX1658" s="107"/>
      <c r="KRY1658" s="107"/>
      <c r="KRZ1658" s="107"/>
      <c r="KSA1658" s="107"/>
      <c r="KSB1658" s="107"/>
      <c r="KSC1658" s="107"/>
      <c r="KSD1658" s="107"/>
      <c r="KSE1658" s="107"/>
      <c r="KSF1658" s="107"/>
      <c r="KSG1658" s="107"/>
      <c r="KSH1658" s="107"/>
      <c r="KSI1658" s="107"/>
      <c r="KSJ1658" s="107"/>
      <c r="KSK1658" s="107"/>
      <c r="KSL1658" s="107"/>
      <c r="KSM1658" s="107"/>
      <c r="KSN1658" s="107"/>
      <c r="KSO1658" s="107"/>
      <c r="KSP1658" s="107"/>
      <c r="KSQ1658" s="107"/>
      <c r="KSR1658" s="107"/>
      <c r="KSS1658" s="107"/>
      <c r="KST1658" s="107"/>
      <c r="KSU1658" s="107"/>
      <c r="KSV1658" s="107"/>
      <c r="KSW1658" s="107"/>
      <c r="KSX1658" s="107"/>
      <c r="KSY1658" s="107"/>
      <c r="KSZ1658" s="107"/>
      <c r="KTA1658" s="107"/>
      <c r="KTB1658" s="107"/>
      <c r="KTC1658" s="107"/>
      <c r="KTD1658" s="107"/>
      <c r="KTE1658" s="107"/>
      <c r="KTF1658" s="107"/>
      <c r="KTG1658" s="107"/>
      <c r="KTH1658" s="107"/>
      <c r="KTI1658" s="107"/>
      <c r="KTJ1658" s="107"/>
      <c r="KTK1658" s="107"/>
      <c r="KTL1658" s="107"/>
      <c r="KTM1658" s="107"/>
      <c r="KTN1658" s="107"/>
      <c r="KTO1658" s="107"/>
      <c r="KTP1658" s="107"/>
      <c r="KTQ1658" s="107"/>
      <c r="KTR1658" s="107"/>
      <c r="KTS1658" s="107"/>
      <c r="KTT1658" s="107"/>
      <c r="KTU1658" s="107"/>
      <c r="KTV1658" s="107"/>
      <c r="KTW1658" s="107"/>
      <c r="KTX1658" s="107"/>
      <c r="KTY1658" s="107"/>
      <c r="KTZ1658" s="107"/>
      <c r="KUA1658" s="107"/>
      <c r="KUB1658" s="107"/>
      <c r="KUC1658" s="107"/>
      <c r="KUD1658" s="107"/>
      <c r="KUE1658" s="107"/>
      <c r="KUF1658" s="107"/>
      <c r="KUG1658" s="107"/>
      <c r="KUH1658" s="107"/>
      <c r="KUI1658" s="107"/>
      <c r="KUJ1658" s="107"/>
      <c r="KUK1658" s="107"/>
      <c r="KUL1658" s="107"/>
      <c r="KUM1658" s="107"/>
      <c r="KUN1658" s="107"/>
      <c r="KUO1658" s="107"/>
      <c r="KUP1658" s="107"/>
      <c r="KUQ1658" s="107"/>
      <c r="KUR1658" s="107"/>
      <c r="KUS1658" s="107"/>
      <c r="KUT1658" s="107"/>
      <c r="KUU1658" s="107"/>
      <c r="KUV1658" s="107"/>
      <c r="KUW1658" s="107"/>
      <c r="KUX1658" s="107"/>
      <c r="KUY1658" s="107"/>
      <c r="KUZ1658" s="107"/>
      <c r="KVA1658" s="107"/>
      <c r="KVB1658" s="107"/>
      <c r="KVC1658" s="107"/>
      <c r="KVD1658" s="107"/>
      <c r="KVE1658" s="107"/>
      <c r="KVF1658" s="107"/>
      <c r="KVG1658" s="107"/>
      <c r="KVH1658" s="107"/>
      <c r="KVI1658" s="107"/>
      <c r="KVJ1658" s="107"/>
      <c r="KVK1658" s="107"/>
      <c r="KVL1658" s="107"/>
      <c r="KVM1658" s="107"/>
      <c r="KVN1658" s="107"/>
      <c r="KVO1658" s="107"/>
      <c r="KVP1658" s="107"/>
      <c r="KVQ1658" s="107"/>
      <c r="KVR1658" s="107"/>
      <c r="KVS1658" s="107"/>
      <c r="KVT1658" s="107"/>
      <c r="KVU1658" s="107"/>
      <c r="KVV1658" s="107"/>
      <c r="KVW1658" s="107"/>
      <c r="KVX1658" s="107"/>
      <c r="KVY1658" s="107"/>
      <c r="KVZ1658" s="107"/>
      <c r="KWA1658" s="107"/>
      <c r="KWB1658" s="107"/>
      <c r="KWC1658" s="107"/>
      <c r="KWD1658" s="107"/>
      <c r="KWE1658" s="107"/>
      <c r="KWF1658" s="107"/>
      <c r="KWG1658" s="107"/>
      <c r="KWH1658" s="107"/>
      <c r="KWI1658" s="107"/>
      <c r="KWJ1658" s="107"/>
      <c r="KWK1658" s="107"/>
      <c r="KWL1658" s="107"/>
      <c r="KWM1658" s="107"/>
      <c r="KWN1658" s="107"/>
      <c r="KWO1658" s="107"/>
      <c r="KWP1658" s="107"/>
      <c r="KWQ1658" s="107"/>
      <c r="KWR1658" s="107"/>
      <c r="KWS1658" s="107"/>
      <c r="KWT1658" s="107"/>
      <c r="KWU1658" s="107"/>
      <c r="KWV1658" s="107"/>
      <c r="KWW1658" s="107"/>
      <c r="KWX1658" s="107"/>
      <c r="KWY1658" s="107"/>
      <c r="KWZ1658" s="107"/>
      <c r="KXA1658" s="107"/>
      <c r="KXB1658" s="107"/>
      <c r="KXC1658" s="107"/>
      <c r="KXD1658" s="107"/>
      <c r="KXE1658" s="107"/>
      <c r="KXF1658" s="107"/>
      <c r="KXG1658" s="107"/>
      <c r="KXH1658" s="107"/>
      <c r="KXI1658" s="107"/>
      <c r="KXJ1658" s="107"/>
      <c r="KXK1658" s="107"/>
      <c r="KXL1658" s="107"/>
      <c r="KXM1658" s="107"/>
      <c r="KXN1658" s="107"/>
      <c r="KXO1658" s="107"/>
      <c r="KXP1658" s="107"/>
      <c r="KXQ1658" s="107"/>
      <c r="KXR1658" s="107"/>
      <c r="KXS1658" s="107"/>
      <c r="KXT1658" s="107"/>
      <c r="KXU1658" s="107"/>
      <c r="KXV1658" s="107"/>
      <c r="KXW1658" s="107"/>
      <c r="KXX1658" s="107"/>
      <c r="KXY1658" s="107"/>
      <c r="KXZ1658" s="107"/>
      <c r="KYA1658" s="107"/>
      <c r="KYB1658" s="107"/>
      <c r="KYC1658" s="107"/>
      <c r="KYD1658" s="107"/>
      <c r="KYE1658" s="107"/>
      <c r="KYF1658" s="107"/>
      <c r="KYG1658" s="107"/>
      <c r="KYH1658" s="107"/>
      <c r="KYI1658" s="107"/>
      <c r="KYJ1658" s="107"/>
      <c r="KYK1658" s="107"/>
      <c r="KYL1658" s="107"/>
      <c r="KYM1658" s="107"/>
      <c r="KYN1658" s="107"/>
      <c r="KYO1658" s="107"/>
      <c r="KYP1658" s="107"/>
      <c r="KYQ1658" s="107"/>
      <c r="KYR1658" s="107"/>
      <c r="KYS1658" s="107"/>
      <c r="KYT1658" s="107"/>
      <c r="KYU1658" s="107"/>
      <c r="KYV1658" s="107"/>
      <c r="KYW1658" s="107"/>
      <c r="KYX1658" s="107"/>
      <c r="KYY1658" s="107"/>
      <c r="KYZ1658" s="107"/>
      <c r="KZA1658" s="107"/>
      <c r="KZB1658" s="107"/>
      <c r="KZC1658" s="107"/>
      <c r="KZD1658" s="107"/>
      <c r="KZE1658" s="107"/>
      <c r="KZF1658" s="107"/>
      <c r="KZG1658" s="107"/>
      <c r="KZH1658" s="107"/>
      <c r="KZI1658" s="107"/>
      <c r="KZJ1658" s="107"/>
      <c r="KZK1658" s="107"/>
      <c r="KZL1658" s="107"/>
      <c r="KZM1658" s="107"/>
      <c r="KZN1658" s="107"/>
      <c r="KZO1658" s="107"/>
      <c r="KZP1658" s="107"/>
      <c r="KZQ1658" s="107"/>
      <c r="KZR1658" s="107"/>
      <c r="KZS1658" s="107"/>
      <c r="KZT1658" s="107"/>
      <c r="KZU1658" s="107"/>
      <c r="KZV1658" s="107"/>
      <c r="KZW1658" s="107"/>
      <c r="KZX1658" s="107"/>
      <c r="KZY1658" s="107"/>
      <c r="KZZ1658" s="107"/>
      <c r="LAA1658" s="107"/>
      <c r="LAB1658" s="107"/>
      <c r="LAC1658" s="107"/>
      <c r="LAD1658" s="107"/>
      <c r="LAE1658" s="107"/>
      <c r="LAF1658" s="107"/>
      <c r="LAG1658" s="107"/>
      <c r="LAH1658" s="107"/>
      <c r="LAI1658" s="107"/>
      <c r="LAJ1658" s="107"/>
      <c r="LAK1658" s="107"/>
      <c r="LAL1658" s="107"/>
      <c r="LAM1658" s="107"/>
      <c r="LAN1658" s="107"/>
      <c r="LAO1658" s="107"/>
      <c r="LAP1658" s="107"/>
      <c r="LAQ1658" s="107"/>
      <c r="LAR1658" s="107"/>
      <c r="LAS1658" s="107"/>
      <c r="LAT1658" s="107"/>
      <c r="LAU1658" s="107"/>
      <c r="LAV1658" s="107"/>
      <c r="LAW1658" s="107"/>
      <c r="LAX1658" s="107"/>
      <c r="LAY1658" s="107"/>
      <c r="LAZ1658" s="107"/>
      <c r="LBA1658" s="107"/>
      <c r="LBB1658" s="107"/>
      <c r="LBC1658" s="107"/>
      <c r="LBD1658" s="107"/>
      <c r="LBE1658" s="107"/>
      <c r="LBF1658" s="107"/>
      <c r="LBG1658" s="107"/>
      <c r="LBH1658" s="107"/>
      <c r="LBI1658" s="107"/>
      <c r="LBJ1658" s="107"/>
      <c r="LBK1658" s="107"/>
      <c r="LBL1658" s="107"/>
      <c r="LBM1658" s="107"/>
      <c r="LBN1658" s="107"/>
      <c r="LBO1658" s="107"/>
      <c r="LBP1658" s="107"/>
      <c r="LBQ1658" s="107"/>
      <c r="LBR1658" s="107"/>
      <c r="LBS1658" s="107"/>
      <c r="LBT1658" s="107"/>
      <c r="LBU1658" s="107"/>
      <c r="LBV1658" s="107"/>
      <c r="LBW1658" s="107"/>
      <c r="LBX1658" s="107"/>
      <c r="LBY1658" s="107"/>
      <c r="LBZ1658" s="107"/>
      <c r="LCA1658" s="107"/>
      <c r="LCB1658" s="107"/>
      <c r="LCC1658" s="107"/>
      <c r="LCD1658" s="107"/>
      <c r="LCE1658" s="107"/>
      <c r="LCF1658" s="107"/>
      <c r="LCG1658" s="107"/>
      <c r="LCH1658" s="107"/>
      <c r="LCI1658" s="107"/>
      <c r="LCJ1658" s="107"/>
      <c r="LCK1658" s="107"/>
      <c r="LCL1658" s="107"/>
      <c r="LCM1658" s="107"/>
      <c r="LCN1658" s="107"/>
      <c r="LCO1658" s="107"/>
      <c r="LCP1658" s="107"/>
      <c r="LCQ1658" s="107"/>
      <c r="LCR1658" s="107"/>
      <c r="LCS1658" s="107"/>
      <c r="LCT1658" s="107"/>
      <c r="LCU1658" s="107"/>
      <c r="LCV1658" s="107"/>
      <c r="LCW1658" s="107"/>
      <c r="LCX1658" s="107"/>
      <c r="LCY1658" s="107"/>
      <c r="LCZ1658" s="107"/>
      <c r="LDA1658" s="107"/>
      <c r="LDB1658" s="107"/>
      <c r="LDC1658" s="107"/>
      <c r="LDD1658" s="107"/>
      <c r="LDE1658" s="107"/>
      <c r="LDF1658" s="107"/>
      <c r="LDG1658" s="107"/>
      <c r="LDH1658" s="107"/>
      <c r="LDI1658" s="107"/>
      <c r="LDJ1658" s="107"/>
      <c r="LDK1658" s="107"/>
      <c r="LDL1658" s="107"/>
      <c r="LDM1658" s="107"/>
      <c r="LDN1658" s="107"/>
      <c r="LDO1658" s="107"/>
      <c r="LDP1658" s="107"/>
      <c r="LDQ1658" s="107"/>
      <c r="LDR1658" s="107"/>
      <c r="LDS1658" s="107"/>
      <c r="LDT1658" s="107"/>
      <c r="LDU1658" s="107"/>
      <c r="LDV1658" s="107"/>
      <c r="LDW1658" s="107"/>
      <c r="LDX1658" s="107"/>
      <c r="LDY1658" s="107"/>
      <c r="LDZ1658" s="107"/>
      <c r="LEA1658" s="107"/>
      <c r="LEB1658" s="107"/>
      <c r="LEC1658" s="107"/>
      <c r="LED1658" s="107"/>
      <c r="LEE1658" s="107"/>
      <c r="LEF1658" s="107"/>
      <c r="LEG1658" s="107"/>
      <c r="LEH1658" s="107"/>
      <c r="LEI1658" s="107"/>
      <c r="LEJ1658" s="107"/>
      <c r="LEK1658" s="107"/>
      <c r="LEL1658" s="107"/>
      <c r="LEM1658" s="107"/>
      <c r="LEN1658" s="107"/>
      <c r="LEO1658" s="107"/>
      <c r="LEP1658" s="107"/>
      <c r="LEQ1658" s="107"/>
      <c r="LER1658" s="107"/>
      <c r="LES1658" s="107"/>
      <c r="LET1658" s="107"/>
      <c r="LEU1658" s="107"/>
      <c r="LEV1658" s="107"/>
      <c r="LEW1658" s="107"/>
      <c r="LEX1658" s="107"/>
      <c r="LEY1658" s="107"/>
      <c r="LEZ1658" s="107"/>
      <c r="LFA1658" s="107"/>
      <c r="LFB1658" s="107"/>
      <c r="LFC1658" s="107"/>
      <c r="LFD1658" s="107"/>
      <c r="LFE1658" s="107"/>
      <c r="LFF1658" s="107"/>
      <c r="LFG1658" s="107"/>
      <c r="LFH1658" s="107"/>
      <c r="LFI1658" s="107"/>
      <c r="LFJ1658" s="107"/>
      <c r="LFK1658" s="107"/>
      <c r="LFL1658" s="107"/>
      <c r="LFM1658" s="107"/>
      <c r="LFN1658" s="107"/>
      <c r="LFO1658" s="107"/>
      <c r="LFP1658" s="107"/>
      <c r="LFQ1658" s="107"/>
      <c r="LFR1658" s="107"/>
      <c r="LFS1658" s="107"/>
      <c r="LFT1658" s="107"/>
      <c r="LFU1658" s="107"/>
      <c r="LFV1658" s="107"/>
      <c r="LFW1658" s="107"/>
      <c r="LFX1658" s="107"/>
      <c r="LFY1658" s="107"/>
      <c r="LFZ1658" s="107"/>
      <c r="LGA1658" s="107"/>
      <c r="LGB1658" s="107"/>
      <c r="LGC1658" s="107"/>
      <c r="LGD1658" s="107"/>
      <c r="LGE1658" s="107"/>
      <c r="LGF1658" s="107"/>
      <c r="LGG1658" s="107"/>
      <c r="LGH1658" s="107"/>
      <c r="LGI1658" s="107"/>
      <c r="LGJ1658" s="107"/>
      <c r="LGK1658" s="107"/>
      <c r="LGL1658" s="107"/>
      <c r="LGM1658" s="107"/>
      <c r="LGN1658" s="107"/>
      <c r="LGO1658" s="107"/>
      <c r="LGP1658" s="107"/>
      <c r="LGQ1658" s="107"/>
      <c r="LGR1658" s="107"/>
      <c r="LGS1658" s="107"/>
      <c r="LGT1658" s="107"/>
      <c r="LGU1658" s="107"/>
      <c r="LGV1658" s="107"/>
      <c r="LGW1658" s="107"/>
      <c r="LGX1658" s="107"/>
      <c r="LGY1658" s="107"/>
      <c r="LGZ1658" s="107"/>
      <c r="LHA1658" s="107"/>
      <c r="LHB1658" s="107"/>
      <c r="LHC1658" s="107"/>
      <c r="LHD1658" s="107"/>
      <c r="LHE1658" s="107"/>
      <c r="LHF1658" s="107"/>
      <c r="LHG1658" s="107"/>
      <c r="LHH1658" s="107"/>
      <c r="LHI1658" s="107"/>
      <c r="LHJ1658" s="107"/>
      <c r="LHK1658" s="107"/>
      <c r="LHL1658" s="107"/>
      <c r="LHM1658" s="107"/>
      <c r="LHN1658" s="107"/>
      <c r="LHO1658" s="107"/>
      <c r="LHP1658" s="107"/>
      <c r="LHQ1658" s="107"/>
      <c r="LHR1658" s="107"/>
      <c r="LHS1658" s="107"/>
      <c r="LHT1658" s="107"/>
      <c r="LHU1658" s="107"/>
      <c r="LHV1658" s="107"/>
      <c r="LHW1658" s="107"/>
      <c r="LHX1658" s="107"/>
      <c r="LHY1658" s="107"/>
      <c r="LHZ1658" s="107"/>
      <c r="LIA1658" s="107"/>
      <c r="LIB1658" s="107"/>
      <c r="LIC1658" s="107"/>
      <c r="LID1658" s="107"/>
      <c r="LIE1658" s="107"/>
      <c r="LIF1658" s="107"/>
      <c r="LIG1658" s="107"/>
      <c r="LIH1658" s="107"/>
      <c r="LII1658" s="107"/>
      <c r="LIJ1658" s="107"/>
      <c r="LIK1658" s="107"/>
      <c r="LIL1658" s="107"/>
      <c r="LIM1658" s="107"/>
      <c r="LIN1658" s="107"/>
      <c r="LIO1658" s="107"/>
      <c r="LIP1658" s="107"/>
      <c r="LIQ1658" s="107"/>
      <c r="LIR1658" s="107"/>
      <c r="LIS1658" s="107"/>
      <c r="LIT1658" s="107"/>
      <c r="LIU1658" s="107"/>
      <c r="LIV1658" s="107"/>
      <c r="LIW1658" s="107"/>
      <c r="LIX1658" s="107"/>
      <c r="LIY1658" s="107"/>
      <c r="LIZ1658" s="107"/>
      <c r="LJA1658" s="107"/>
      <c r="LJB1658" s="107"/>
      <c r="LJC1658" s="107"/>
      <c r="LJD1658" s="107"/>
      <c r="LJE1658" s="107"/>
      <c r="LJF1658" s="107"/>
      <c r="LJG1658" s="107"/>
      <c r="LJH1658" s="107"/>
      <c r="LJI1658" s="107"/>
      <c r="LJJ1658" s="107"/>
      <c r="LJK1658" s="107"/>
      <c r="LJL1658" s="107"/>
      <c r="LJM1658" s="107"/>
      <c r="LJN1658" s="107"/>
      <c r="LJO1658" s="107"/>
      <c r="LJP1658" s="107"/>
      <c r="LJQ1658" s="107"/>
      <c r="LJR1658" s="107"/>
      <c r="LJS1658" s="107"/>
      <c r="LJT1658" s="107"/>
      <c r="LJU1658" s="107"/>
      <c r="LJV1658" s="107"/>
      <c r="LJW1658" s="107"/>
      <c r="LJX1658" s="107"/>
      <c r="LJY1658" s="107"/>
      <c r="LJZ1658" s="107"/>
      <c r="LKA1658" s="107"/>
      <c r="LKB1658" s="107"/>
      <c r="LKC1658" s="107"/>
      <c r="LKD1658" s="107"/>
      <c r="LKE1658" s="107"/>
      <c r="LKF1658" s="107"/>
      <c r="LKG1658" s="107"/>
      <c r="LKH1658" s="107"/>
      <c r="LKI1658" s="107"/>
      <c r="LKJ1658" s="107"/>
      <c r="LKK1658" s="107"/>
      <c r="LKL1658" s="107"/>
      <c r="LKM1658" s="107"/>
      <c r="LKN1658" s="107"/>
      <c r="LKO1658" s="107"/>
      <c r="LKP1658" s="107"/>
      <c r="LKQ1658" s="107"/>
      <c r="LKR1658" s="107"/>
      <c r="LKS1658" s="107"/>
      <c r="LKT1658" s="107"/>
      <c r="LKU1658" s="107"/>
      <c r="LKV1658" s="107"/>
      <c r="LKW1658" s="107"/>
      <c r="LKX1658" s="107"/>
      <c r="LKY1658" s="107"/>
      <c r="LKZ1658" s="107"/>
      <c r="LLA1658" s="107"/>
      <c r="LLB1658" s="107"/>
      <c r="LLC1658" s="107"/>
      <c r="LLD1658" s="107"/>
      <c r="LLE1658" s="107"/>
      <c r="LLF1658" s="107"/>
      <c r="LLG1658" s="107"/>
      <c r="LLH1658" s="107"/>
      <c r="LLI1658" s="107"/>
      <c r="LLJ1658" s="107"/>
      <c r="LLK1658" s="107"/>
      <c r="LLL1658" s="107"/>
      <c r="LLM1658" s="107"/>
      <c r="LLN1658" s="107"/>
      <c r="LLO1658" s="107"/>
      <c r="LLP1658" s="107"/>
      <c r="LLQ1658" s="107"/>
      <c r="LLR1658" s="107"/>
      <c r="LLS1658" s="107"/>
      <c r="LLT1658" s="107"/>
      <c r="LLU1658" s="107"/>
      <c r="LLV1658" s="107"/>
      <c r="LLW1658" s="107"/>
      <c r="LLX1658" s="107"/>
      <c r="LLY1658" s="107"/>
      <c r="LLZ1658" s="107"/>
      <c r="LMA1658" s="107"/>
      <c r="LMB1658" s="107"/>
      <c r="LMC1658" s="107"/>
      <c r="LMD1658" s="107"/>
      <c r="LME1658" s="107"/>
      <c r="LMF1658" s="107"/>
      <c r="LMG1658" s="107"/>
      <c r="LMH1658" s="107"/>
      <c r="LMI1658" s="107"/>
      <c r="LMJ1658" s="107"/>
      <c r="LMK1658" s="107"/>
      <c r="LML1658" s="107"/>
      <c r="LMM1658" s="107"/>
      <c r="LMN1658" s="107"/>
      <c r="LMO1658" s="107"/>
      <c r="LMP1658" s="107"/>
      <c r="LMQ1658" s="107"/>
      <c r="LMR1658" s="107"/>
      <c r="LMS1658" s="107"/>
      <c r="LMT1658" s="107"/>
      <c r="LMU1658" s="107"/>
      <c r="LMV1658" s="107"/>
      <c r="LMW1658" s="107"/>
      <c r="LMX1658" s="107"/>
      <c r="LMY1658" s="107"/>
      <c r="LMZ1658" s="107"/>
      <c r="LNA1658" s="107"/>
      <c r="LNB1658" s="107"/>
      <c r="LNC1658" s="107"/>
      <c r="LND1658" s="107"/>
      <c r="LNE1658" s="107"/>
      <c r="LNF1658" s="107"/>
      <c r="LNG1658" s="107"/>
      <c r="LNH1658" s="107"/>
      <c r="LNI1658" s="107"/>
      <c r="LNJ1658" s="107"/>
      <c r="LNK1658" s="107"/>
      <c r="LNL1658" s="107"/>
      <c r="LNM1658" s="107"/>
      <c r="LNN1658" s="107"/>
      <c r="LNO1658" s="107"/>
      <c r="LNP1658" s="107"/>
      <c r="LNQ1658" s="107"/>
      <c r="LNR1658" s="107"/>
      <c r="LNS1658" s="107"/>
      <c r="LNT1658" s="107"/>
      <c r="LNU1658" s="107"/>
      <c r="LNV1658" s="107"/>
      <c r="LNW1658" s="107"/>
      <c r="LNX1658" s="107"/>
      <c r="LNY1658" s="107"/>
      <c r="LNZ1658" s="107"/>
      <c r="LOA1658" s="107"/>
      <c r="LOB1658" s="107"/>
      <c r="LOC1658" s="107"/>
      <c r="LOD1658" s="107"/>
      <c r="LOE1658" s="107"/>
      <c r="LOF1658" s="107"/>
      <c r="LOG1658" s="107"/>
      <c r="LOH1658" s="107"/>
      <c r="LOI1658" s="107"/>
      <c r="LOJ1658" s="107"/>
      <c r="LOK1658" s="107"/>
      <c r="LOL1658" s="107"/>
      <c r="LOM1658" s="107"/>
      <c r="LON1658" s="107"/>
      <c r="LOO1658" s="107"/>
      <c r="LOP1658" s="107"/>
      <c r="LOQ1658" s="107"/>
      <c r="LOR1658" s="107"/>
      <c r="LOS1658" s="107"/>
      <c r="LOT1658" s="107"/>
      <c r="LOU1658" s="107"/>
      <c r="LOV1658" s="107"/>
      <c r="LOW1658" s="107"/>
      <c r="LOX1658" s="107"/>
      <c r="LOY1658" s="107"/>
      <c r="LOZ1658" s="107"/>
      <c r="LPA1658" s="107"/>
      <c r="LPB1658" s="107"/>
      <c r="LPC1658" s="107"/>
      <c r="LPD1658" s="107"/>
      <c r="LPE1658" s="107"/>
      <c r="LPF1658" s="107"/>
      <c r="LPG1658" s="107"/>
      <c r="LPH1658" s="107"/>
      <c r="LPI1658" s="107"/>
      <c r="LPJ1658" s="107"/>
      <c r="LPK1658" s="107"/>
      <c r="LPL1658" s="107"/>
      <c r="LPM1658" s="107"/>
      <c r="LPN1658" s="107"/>
      <c r="LPO1658" s="107"/>
      <c r="LPP1658" s="107"/>
      <c r="LPQ1658" s="107"/>
      <c r="LPR1658" s="107"/>
      <c r="LPS1658" s="107"/>
      <c r="LPT1658" s="107"/>
      <c r="LPU1658" s="107"/>
      <c r="LPV1658" s="107"/>
      <c r="LPW1658" s="107"/>
      <c r="LPX1658" s="107"/>
      <c r="LPY1658" s="107"/>
      <c r="LPZ1658" s="107"/>
      <c r="LQA1658" s="107"/>
      <c r="LQB1658" s="107"/>
      <c r="LQC1658" s="107"/>
      <c r="LQD1658" s="107"/>
      <c r="LQE1658" s="107"/>
      <c r="LQF1658" s="107"/>
      <c r="LQG1658" s="107"/>
      <c r="LQH1658" s="107"/>
      <c r="LQI1658" s="107"/>
      <c r="LQJ1658" s="107"/>
      <c r="LQK1658" s="107"/>
      <c r="LQL1658" s="107"/>
      <c r="LQM1658" s="107"/>
      <c r="LQN1658" s="107"/>
      <c r="LQO1658" s="107"/>
      <c r="LQP1658" s="107"/>
      <c r="LQQ1658" s="107"/>
      <c r="LQR1658" s="107"/>
      <c r="LQS1658" s="107"/>
      <c r="LQT1658" s="107"/>
      <c r="LQU1658" s="107"/>
      <c r="LQV1658" s="107"/>
      <c r="LQW1658" s="107"/>
      <c r="LQX1658" s="107"/>
      <c r="LQY1658" s="107"/>
      <c r="LQZ1658" s="107"/>
      <c r="LRA1658" s="107"/>
      <c r="LRB1658" s="107"/>
      <c r="LRC1658" s="107"/>
      <c r="LRD1658" s="107"/>
      <c r="LRE1658" s="107"/>
      <c r="LRF1658" s="107"/>
      <c r="LRG1658" s="107"/>
      <c r="LRH1658" s="107"/>
      <c r="LRI1658" s="107"/>
      <c r="LRJ1658" s="107"/>
      <c r="LRK1658" s="107"/>
      <c r="LRL1658" s="107"/>
      <c r="LRM1658" s="107"/>
      <c r="LRN1658" s="107"/>
      <c r="LRO1658" s="107"/>
      <c r="LRP1658" s="107"/>
      <c r="LRQ1658" s="107"/>
      <c r="LRR1658" s="107"/>
      <c r="LRS1658" s="107"/>
      <c r="LRT1658" s="107"/>
      <c r="LRU1658" s="107"/>
      <c r="LRV1658" s="107"/>
      <c r="LRW1658" s="107"/>
      <c r="LRX1658" s="107"/>
      <c r="LRY1658" s="107"/>
      <c r="LRZ1658" s="107"/>
      <c r="LSA1658" s="107"/>
      <c r="LSB1658" s="107"/>
      <c r="LSC1658" s="107"/>
      <c r="LSD1658" s="107"/>
      <c r="LSE1658" s="107"/>
      <c r="LSF1658" s="107"/>
      <c r="LSG1658" s="107"/>
      <c r="LSH1658" s="107"/>
      <c r="LSI1658" s="107"/>
      <c r="LSJ1658" s="107"/>
      <c r="LSK1658" s="107"/>
      <c r="LSL1658" s="107"/>
      <c r="LSM1658" s="107"/>
      <c r="LSN1658" s="107"/>
      <c r="LSO1658" s="107"/>
      <c r="LSP1658" s="107"/>
      <c r="LSQ1658" s="107"/>
      <c r="LSR1658" s="107"/>
      <c r="LSS1658" s="107"/>
      <c r="LST1658" s="107"/>
      <c r="LSU1658" s="107"/>
      <c r="LSV1658" s="107"/>
      <c r="LSW1658" s="107"/>
      <c r="LSX1658" s="107"/>
      <c r="LSY1658" s="107"/>
      <c r="LSZ1658" s="107"/>
      <c r="LTA1658" s="107"/>
      <c r="LTB1658" s="107"/>
      <c r="LTC1658" s="107"/>
      <c r="LTD1658" s="107"/>
      <c r="LTE1658" s="107"/>
      <c r="LTF1658" s="107"/>
      <c r="LTG1658" s="107"/>
      <c r="LTH1658" s="107"/>
      <c r="LTI1658" s="107"/>
      <c r="LTJ1658" s="107"/>
      <c r="LTK1658" s="107"/>
      <c r="LTL1658" s="107"/>
      <c r="LTM1658" s="107"/>
      <c r="LTN1658" s="107"/>
      <c r="LTO1658" s="107"/>
      <c r="LTP1658" s="107"/>
      <c r="LTQ1658" s="107"/>
      <c r="LTR1658" s="107"/>
      <c r="LTS1658" s="107"/>
      <c r="LTT1658" s="107"/>
      <c r="LTU1658" s="107"/>
      <c r="LTV1658" s="107"/>
      <c r="LTW1658" s="107"/>
      <c r="LTX1658" s="107"/>
      <c r="LTY1658" s="107"/>
      <c r="LTZ1658" s="107"/>
      <c r="LUA1658" s="107"/>
      <c r="LUB1658" s="107"/>
      <c r="LUC1658" s="107"/>
      <c r="LUD1658" s="107"/>
      <c r="LUE1658" s="107"/>
      <c r="LUF1658" s="107"/>
      <c r="LUG1658" s="107"/>
      <c r="LUH1658" s="107"/>
      <c r="LUI1658" s="107"/>
      <c r="LUJ1658" s="107"/>
      <c r="LUK1658" s="107"/>
      <c r="LUL1658" s="107"/>
      <c r="LUM1658" s="107"/>
      <c r="LUN1658" s="107"/>
      <c r="LUO1658" s="107"/>
      <c r="LUP1658" s="107"/>
      <c r="LUQ1658" s="107"/>
      <c r="LUR1658" s="107"/>
      <c r="LUS1658" s="107"/>
      <c r="LUT1658" s="107"/>
      <c r="LUU1658" s="107"/>
      <c r="LUV1658" s="107"/>
      <c r="LUW1658" s="107"/>
      <c r="LUX1658" s="107"/>
      <c r="LUY1658" s="107"/>
      <c r="LUZ1658" s="107"/>
      <c r="LVA1658" s="107"/>
      <c r="LVB1658" s="107"/>
      <c r="LVC1658" s="107"/>
      <c r="LVD1658" s="107"/>
      <c r="LVE1658" s="107"/>
      <c r="LVF1658" s="107"/>
      <c r="LVG1658" s="107"/>
      <c r="LVH1658" s="107"/>
      <c r="LVI1658" s="107"/>
      <c r="LVJ1658" s="107"/>
      <c r="LVK1658" s="107"/>
      <c r="LVL1658" s="107"/>
      <c r="LVM1658" s="107"/>
      <c r="LVN1658" s="107"/>
      <c r="LVO1658" s="107"/>
      <c r="LVP1658" s="107"/>
      <c r="LVQ1658" s="107"/>
      <c r="LVR1658" s="107"/>
      <c r="LVS1658" s="107"/>
      <c r="LVT1658" s="107"/>
      <c r="LVU1658" s="107"/>
      <c r="LVV1658" s="107"/>
      <c r="LVW1658" s="107"/>
      <c r="LVX1658" s="107"/>
      <c r="LVY1658" s="107"/>
      <c r="LVZ1658" s="107"/>
      <c r="LWA1658" s="107"/>
      <c r="LWB1658" s="107"/>
      <c r="LWC1658" s="107"/>
      <c r="LWD1658" s="107"/>
      <c r="LWE1658" s="107"/>
      <c r="LWF1658" s="107"/>
      <c r="LWG1658" s="107"/>
      <c r="LWH1658" s="107"/>
      <c r="LWI1658" s="107"/>
      <c r="LWJ1658" s="107"/>
      <c r="LWK1658" s="107"/>
      <c r="LWL1658" s="107"/>
      <c r="LWM1658" s="107"/>
      <c r="LWN1658" s="107"/>
      <c r="LWO1658" s="107"/>
      <c r="LWP1658" s="107"/>
      <c r="LWQ1658" s="107"/>
      <c r="LWR1658" s="107"/>
      <c r="LWS1658" s="107"/>
      <c r="LWT1658" s="107"/>
      <c r="LWU1658" s="107"/>
      <c r="LWV1658" s="107"/>
      <c r="LWW1658" s="107"/>
      <c r="LWX1658" s="107"/>
      <c r="LWY1658" s="107"/>
      <c r="LWZ1658" s="107"/>
      <c r="LXA1658" s="107"/>
      <c r="LXB1658" s="107"/>
      <c r="LXC1658" s="107"/>
      <c r="LXD1658" s="107"/>
      <c r="LXE1658" s="107"/>
      <c r="LXF1658" s="107"/>
      <c r="LXG1658" s="107"/>
      <c r="LXH1658" s="107"/>
      <c r="LXI1658" s="107"/>
      <c r="LXJ1658" s="107"/>
      <c r="LXK1658" s="107"/>
      <c r="LXL1658" s="107"/>
      <c r="LXM1658" s="107"/>
      <c r="LXN1658" s="107"/>
      <c r="LXO1658" s="107"/>
      <c r="LXP1658" s="107"/>
      <c r="LXQ1658" s="107"/>
      <c r="LXR1658" s="107"/>
      <c r="LXS1658" s="107"/>
      <c r="LXT1658" s="107"/>
      <c r="LXU1658" s="107"/>
      <c r="LXV1658" s="107"/>
      <c r="LXW1658" s="107"/>
      <c r="LXX1658" s="107"/>
      <c r="LXY1658" s="107"/>
      <c r="LXZ1658" s="107"/>
      <c r="LYA1658" s="107"/>
      <c r="LYB1658" s="107"/>
      <c r="LYC1658" s="107"/>
      <c r="LYD1658" s="107"/>
      <c r="LYE1658" s="107"/>
      <c r="LYF1658" s="107"/>
      <c r="LYG1658" s="107"/>
      <c r="LYH1658" s="107"/>
      <c r="LYI1658" s="107"/>
      <c r="LYJ1658" s="107"/>
      <c r="LYK1658" s="107"/>
      <c r="LYL1658" s="107"/>
      <c r="LYM1658" s="107"/>
      <c r="LYN1658" s="107"/>
      <c r="LYO1658" s="107"/>
      <c r="LYP1658" s="107"/>
      <c r="LYQ1658" s="107"/>
      <c r="LYR1658" s="107"/>
      <c r="LYS1658" s="107"/>
      <c r="LYT1658" s="107"/>
      <c r="LYU1658" s="107"/>
      <c r="LYV1658" s="107"/>
      <c r="LYW1658" s="107"/>
      <c r="LYX1658" s="107"/>
      <c r="LYY1658" s="107"/>
      <c r="LYZ1658" s="107"/>
      <c r="LZA1658" s="107"/>
      <c r="LZB1658" s="107"/>
      <c r="LZC1658" s="107"/>
      <c r="LZD1658" s="107"/>
      <c r="LZE1658" s="107"/>
      <c r="LZF1658" s="107"/>
      <c r="LZG1658" s="107"/>
      <c r="LZH1658" s="107"/>
      <c r="LZI1658" s="107"/>
      <c r="LZJ1658" s="107"/>
      <c r="LZK1658" s="107"/>
      <c r="LZL1658" s="107"/>
      <c r="LZM1658" s="107"/>
      <c r="LZN1658" s="107"/>
      <c r="LZO1658" s="107"/>
      <c r="LZP1658" s="107"/>
      <c r="LZQ1658" s="107"/>
      <c r="LZR1658" s="107"/>
      <c r="LZS1658" s="107"/>
      <c r="LZT1658" s="107"/>
      <c r="LZU1658" s="107"/>
      <c r="LZV1658" s="107"/>
      <c r="LZW1658" s="107"/>
      <c r="LZX1658" s="107"/>
      <c r="LZY1658" s="107"/>
      <c r="LZZ1658" s="107"/>
      <c r="MAA1658" s="107"/>
      <c r="MAB1658" s="107"/>
      <c r="MAC1658" s="107"/>
      <c r="MAD1658" s="107"/>
      <c r="MAE1658" s="107"/>
      <c r="MAF1658" s="107"/>
      <c r="MAG1658" s="107"/>
      <c r="MAH1658" s="107"/>
      <c r="MAI1658" s="107"/>
      <c r="MAJ1658" s="107"/>
      <c r="MAK1658" s="107"/>
      <c r="MAL1658" s="107"/>
      <c r="MAM1658" s="107"/>
      <c r="MAN1658" s="107"/>
      <c r="MAO1658" s="107"/>
      <c r="MAP1658" s="107"/>
      <c r="MAQ1658" s="107"/>
      <c r="MAR1658" s="107"/>
      <c r="MAS1658" s="107"/>
      <c r="MAT1658" s="107"/>
      <c r="MAU1658" s="107"/>
      <c r="MAV1658" s="107"/>
      <c r="MAW1658" s="107"/>
      <c r="MAX1658" s="107"/>
      <c r="MAY1658" s="107"/>
      <c r="MAZ1658" s="107"/>
      <c r="MBA1658" s="107"/>
      <c r="MBB1658" s="107"/>
      <c r="MBC1658" s="107"/>
      <c r="MBD1658" s="107"/>
      <c r="MBE1658" s="107"/>
      <c r="MBF1658" s="107"/>
      <c r="MBG1658" s="107"/>
      <c r="MBH1658" s="107"/>
      <c r="MBI1658" s="107"/>
      <c r="MBJ1658" s="107"/>
      <c r="MBK1658" s="107"/>
      <c r="MBL1658" s="107"/>
      <c r="MBM1658" s="107"/>
      <c r="MBN1658" s="107"/>
      <c r="MBO1658" s="107"/>
      <c r="MBP1658" s="107"/>
      <c r="MBQ1658" s="107"/>
      <c r="MBR1658" s="107"/>
      <c r="MBS1658" s="107"/>
      <c r="MBT1658" s="107"/>
      <c r="MBU1658" s="107"/>
      <c r="MBV1658" s="107"/>
      <c r="MBW1658" s="107"/>
      <c r="MBX1658" s="107"/>
      <c r="MBY1658" s="107"/>
      <c r="MBZ1658" s="107"/>
      <c r="MCA1658" s="107"/>
      <c r="MCB1658" s="107"/>
      <c r="MCC1658" s="107"/>
      <c r="MCD1658" s="107"/>
      <c r="MCE1658" s="107"/>
      <c r="MCF1658" s="107"/>
      <c r="MCG1658" s="107"/>
      <c r="MCH1658" s="107"/>
      <c r="MCI1658" s="107"/>
      <c r="MCJ1658" s="107"/>
      <c r="MCK1658" s="107"/>
      <c r="MCL1658" s="107"/>
      <c r="MCM1658" s="107"/>
      <c r="MCN1658" s="107"/>
      <c r="MCO1658" s="107"/>
      <c r="MCP1658" s="107"/>
      <c r="MCQ1658" s="107"/>
      <c r="MCR1658" s="107"/>
      <c r="MCS1658" s="107"/>
      <c r="MCT1658" s="107"/>
      <c r="MCU1658" s="107"/>
      <c r="MCV1658" s="107"/>
      <c r="MCW1658" s="107"/>
      <c r="MCX1658" s="107"/>
      <c r="MCY1658" s="107"/>
      <c r="MCZ1658" s="107"/>
      <c r="MDA1658" s="107"/>
      <c r="MDB1658" s="107"/>
      <c r="MDC1658" s="107"/>
      <c r="MDD1658" s="107"/>
      <c r="MDE1658" s="107"/>
      <c r="MDF1658" s="107"/>
      <c r="MDG1658" s="107"/>
      <c r="MDH1658" s="107"/>
      <c r="MDI1658" s="107"/>
      <c r="MDJ1658" s="107"/>
      <c r="MDK1658" s="107"/>
      <c r="MDL1658" s="107"/>
      <c r="MDM1658" s="107"/>
      <c r="MDN1658" s="107"/>
      <c r="MDO1658" s="107"/>
      <c r="MDP1658" s="107"/>
      <c r="MDQ1658" s="107"/>
      <c r="MDR1658" s="107"/>
      <c r="MDS1658" s="107"/>
      <c r="MDT1658" s="107"/>
      <c r="MDU1658" s="107"/>
      <c r="MDV1658" s="107"/>
      <c r="MDW1658" s="107"/>
      <c r="MDX1658" s="107"/>
      <c r="MDY1658" s="107"/>
      <c r="MDZ1658" s="107"/>
      <c r="MEA1658" s="107"/>
      <c r="MEB1658" s="107"/>
      <c r="MEC1658" s="107"/>
      <c r="MED1658" s="107"/>
      <c r="MEE1658" s="107"/>
      <c r="MEF1658" s="107"/>
      <c r="MEG1658" s="107"/>
      <c r="MEH1658" s="107"/>
      <c r="MEI1658" s="107"/>
      <c r="MEJ1658" s="107"/>
      <c r="MEK1658" s="107"/>
      <c r="MEL1658" s="107"/>
      <c r="MEM1658" s="107"/>
      <c r="MEN1658" s="107"/>
      <c r="MEO1658" s="107"/>
      <c r="MEP1658" s="107"/>
      <c r="MEQ1658" s="107"/>
      <c r="MER1658" s="107"/>
      <c r="MES1658" s="107"/>
      <c r="MET1658" s="107"/>
      <c r="MEU1658" s="107"/>
      <c r="MEV1658" s="107"/>
      <c r="MEW1658" s="107"/>
      <c r="MEX1658" s="107"/>
      <c r="MEY1658" s="107"/>
      <c r="MEZ1658" s="107"/>
      <c r="MFA1658" s="107"/>
      <c r="MFB1658" s="107"/>
      <c r="MFC1658" s="107"/>
      <c r="MFD1658" s="107"/>
      <c r="MFE1658" s="107"/>
      <c r="MFF1658" s="107"/>
      <c r="MFG1658" s="107"/>
      <c r="MFH1658" s="107"/>
      <c r="MFI1658" s="107"/>
      <c r="MFJ1658" s="107"/>
      <c r="MFK1658" s="107"/>
      <c r="MFL1658" s="107"/>
      <c r="MFM1658" s="107"/>
      <c r="MFN1658" s="107"/>
      <c r="MFO1658" s="107"/>
      <c r="MFP1658" s="107"/>
      <c r="MFQ1658" s="107"/>
      <c r="MFR1658" s="107"/>
      <c r="MFS1658" s="107"/>
      <c r="MFT1658" s="107"/>
      <c r="MFU1658" s="107"/>
      <c r="MFV1658" s="107"/>
      <c r="MFW1658" s="107"/>
      <c r="MFX1658" s="107"/>
      <c r="MFY1658" s="107"/>
      <c r="MFZ1658" s="107"/>
      <c r="MGA1658" s="107"/>
      <c r="MGB1658" s="107"/>
      <c r="MGC1658" s="107"/>
      <c r="MGD1658" s="107"/>
      <c r="MGE1658" s="107"/>
      <c r="MGF1658" s="107"/>
      <c r="MGG1658" s="107"/>
      <c r="MGH1658" s="107"/>
      <c r="MGI1658" s="107"/>
      <c r="MGJ1658" s="107"/>
      <c r="MGK1658" s="107"/>
      <c r="MGL1658" s="107"/>
      <c r="MGM1658" s="107"/>
      <c r="MGN1658" s="107"/>
      <c r="MGO1658" s="107"/>
      <c r="MGP1658" s="107"/>
      <c r="MGQ1658" s="107"/>
      <c r="MGR1658" s="107"/>
      <c r="MGS1658" s="107"/>
      <c r="MGT1658" s="107"/>
      <c r="MGU1658" s="107"/>
      <c r="MGV1658" s="107"/>
      <c r="MGW1658" s="107"/>
      <c r="MGX1658" s="107"/>
      <c r="MGY1658" s="107"/>
      <c r="MGZ1658" s="107"/>
      <c r="MHA1658" s="107"/>
      <c r="MHB1658" s="107"/>
      <c r="MHC1658" s="107"/>
      <c r="MHD1658" s="107"/>
      <c r="MHE1658" s="107"/>
      <c r="MHF1658" s="107"/>
      <c r="MHG1658" s="107"/>
      <c r="MHH1658" s="107"/>
      <c r="MHI1658" s="107"/>
      <c r="MHJ1658" s="107"/>
      <c r="MHK1658" s="107"/>
      <c r="MHL1658" s="107"/>
      <c r="MHM1658" s="107"/>
      <c r="MHN1658" s="107"/>
      <c r="MHO1658" s="107"/>
      <c r="MHP1658" s="107"/>
      <c r="MHQ1658" s="107"/>
      <c r="MHR1658" s="107"/>
      <c r="MHS1658" s="107"/>
      <c r="MHT1658" s="107"/>
      <c r="MHU1658" s="107"/>
      <c r="MHV1658" s="107"/>
      <c r="MHW1658" s="107"/>
      <c r="MHX1658" s="107"/>
      <c r="MHY1658" s="107"/>
      <c r="MHZ1658" s="107"/>
      <c r="MIA1658" s="107"/>
      <c r="MIB1658" s="107"/>
      <c r="MIC1658" s="107"/>
      <c r="MID1658" s="107"/>
      <c r="MIE1658" s="107"/>
      <c r="MIF1658" s="107"/>
      <c r="MIG1658" s="107"/>
      <c r="MIH1658" s="107"/>
      <c r="MII1658" s="107"/>
      <c r="MIJ1658" s="107"/>
      <c r="MIK1658" s="107"/>
      <c r="MIL1658" s="107"/>
      <c r="MIM1658" s="107"/>
      <c r="MIN1658" s="107"/>
      <c r="MIO1658" s="107"/>
      <c r="MIP1658" s="107"/>
      <c r="MIQ1658" s="107"/>
      <c r="MIR1658" s="107"/>
      <c r="MIS1658" s="107"/>
      <c r="MIT1658" s="107"/>
      <c r="MIU1658" s="107"/>
      <c r="MIV1658" s="107"/>
      <c r="MIW1658" s="107"/>
      <c r="MIX1658" s="107"/>
      <c r="MIY1658" s="107"/>
      <c r="MIZ1658" s="107"/>
      <c r="MJA1658" s="107"/>
      <c r="MJB1658" s="107"/>
      <c r="MJC1658" s="107"/>
      <c r="MJD1658" s="107"/>
      <c r="MJE1658" s="107"/>
      <c r="MJF1658" s="107"/>
      <c r="MJG1658" s="107"/>
      <c r="MJH1658" s="107"/>
      <c r="MJI1658" s="107"/>
      <c r="MJJ1658" s="107"/>
      <c r="MJK1658" s="107"/>
      <c r="MJL1658" s="107"/>
      <c r="MJM1658" s="107"/>
      <c r="MJN1658" s="107"/>
      <c r="MJO1658" s="107"/>
      <c r="MJP1658" s="107"/>
      <c r="MJQ1658" s="107"/>
      <c r="MJR1658" s="107"/>
      <c r="MJS1658" s="107"/>
      <c r="MJT1658" s="107"/>
      <c r="MJU1658" s="107"/>
      <c r="MJV1658" s="107"/>
      <c r="MJW1658" s="107"/>
      <c r="MJX1658" s="107"/>
      <c r="MJY1658" s="107"/>
      <c r="MJZ1658" s="107"/>
      <c r="MKA1658" s="107"/>
      <c r="MKB1658" s="107"/>
      <c r="MKC1658" s="107"/>
      <c r="MKD1658" s="107"/>
      <c r="MKE1658" s="107"/>
      <c r="MKF1658" s="107"/>
      <c r="MKG1658" s="107"/>
      <c r="MKH1658" s="107"/>
      <c r="MKI1658" s="107"/>
      <c r="MKJ1658" s="107"/>
      <c r="MKK1658" s="107"/>
      <c r="MKL1658" s="107"/>
      <c r="MKM1658" s="107"/>
      <c r="MKN1658" s="107"/>
      <c r="MKO1658" s="107"/>
      <c r="MKP1658" s="107"/>
      <c r="MKQ1658" s="107"/>
      <c r="MKR1658" s="107"/>
      <c r="MKS1658" s="107"/>
      <c r="MKT1658" s="107"/>
      <c r="MKU1658" s="107"/>
      <c r="MKV1658" s="107"/>
      <c r="MKW1658" s="107"/>
      <c r="MKX1658" s="107"/>
      <c r="MKY1658" s="107"/>
      <c r="MKZ1658" s="107"/>
      <c r="MLA1658" s="107"/>
      <c r="MLB1658" s="107"/>
      <c r="MLC1658" s="107"/>
      <c r="MLD1658" s="107"/>
      <c r="MLE1658" s="107"/>
      <c r="MLF1658" s="107"/>
      <c r="MLG1658" s="107"/>
      <c r="MLH1658" s="107"/>
      <c r="MLI1658" s="107"/>
      <c r="MLJ1658" s="107"/>
      <c r="MLK1658" s="107"/>
      <c r="MLL1658" s="107"/>
      <c r="MLM1658" s="107"/>
      <c r="MLN1658" s="107"/>
      <c r="MLO1658" s="107"/>
      <c r="MLP1658" s="107"/>
      <c r="MLQ1658" s="107"/>
      <c r="MLR1658" s="107"/>
      <c r="MLS1658" s="107"/>
      <c r="MLT1658" s="107"/>
      <c r="MLU1658" s="107"/>
      <c r="MLV1658" s="107"/>
      <c r="MLW1658" s="107"/>
      <c r="MLX1658" s="107"/>
      <c r="MLY1658" s="107"/>
      <c r="MLZ1658" s="107"/>
      <c r="MMA1658" s="107"/>
      <c r="MMB1658" s="107"/>
      <c r="MMC1658" s="107"/>
      <c r="MMD1658" s="107"/>
      <c r="MME1658" s="107"/>
      <c r="MMF1658" s="107"/>
      <c r="MMG1658" s="107"/>
      <c r="MMH1658" s="107"/>
      <c r="MMI1658" s="107"/>
      <c r="MMJ1658" s="107"/>
      <c r="MMK1658" s="107"/>
      <c r="MML1658" s="107"/>
      <c r="MMM1658" s="107"/>
      <c r="MMN1658" s="107"/>
      <c r="MMO1658" s="107"/>
      <c r="MMP1658" s="107"/>
      <c r="MMQ1658" s="107"/>
      <c r="MMR1658" s="107"/>
      <c r="MMS1658" s="107"/>
      <c r="MMT1658" s="107"/>
      <c r="MMU1658" s="107"/>
      <c r="MMV1658" s="107"/>
      <c r="MMW1658" s="107"/>
      <c r="MMX1658" s="107"/>
      <c r="MMY1658" s="107"/>
      <c r="MMZ1658" s="107"/>
      <c r="MNA1658" s="107"/>
      <c r="MNB1658" s="107"/>
      <c r="MNC1658" s="107"/>
      <c r="MND1658" s="107"/>
      <c r="MNE1658" s="107"/>
      <c r="MNF1658" s="107"/>
      <c r="MNG1658" s="107"/>
      <c r="MNH1658" s="107"/>
      <c r="MNI1658" s="107"/>
      <c r="MNJ1658" s="107"/>
      <c r="MNK1658" s="107"/>
      <c r="MNL1658" s="107"/>
      <c r="MNM1658" s="107"/>
      <c r="MNN1658" s="107"/>
      <c r="MNO1658" s="107"/>
      <c r="MNP1658" s="107"/>
      <c r="MNQ1658" s="107"/>
      <c r="MNR1658" s="107"/>
      <c r="MNS1658" s="107"/>
      <c r="MNT1658" s="107"/>
      <c r="MNU1658" s="107"/>
      <c r="MNV1658" s="107"/>
      <c r="MNW1658" s="107"/>
      <c r="MNX1658" s="107"/>
      <c r="MNY1658" s="107"/>
      <c r="MNZ1658" s="107"/>
      <c r="MOA1658" s="107"/>
      <c r="MOB1658" s="107"/>
      <c r="MOC1658" s="107"/>
      <c r="MOD1658" s="107"/>
      <c r="MOE1658" s="107"/>
      <c r="MOF1658" s="107"/>
      <c r="MOG1658" s="107"/>
      <c r="MOH1658" s="107"/>
      <c r="MOI1658" s="107"/>
      <c r="MOJ1658" s="107"/>
      <c r="MOK1658" s="107"/>
      <c r="MOL1658" s="107"/>
      <c r="MOM1658" s="107"/>
      <c r="MON1658" s="107"/>
      <c r="MOO1658" s="107"/>
      <c r="MOP1658" s="107"/>
      <c r="MOQ1658" s="107"/>
      <c r="MOR1658" s="107"/>
      <c r="MOS1658" s="107"/>
      <c r="MOT1658" s="107"/>
      <c r="MOU1658" s="107"/>
      <c r="MOV1658" s="107"/>
      <c r="MOW1658" s="107"/>
      <c r="MOX1658" s="107"/>
      <c r="MOY1658" s="107"/>
      <c r="MOZ1658" s="107"/>
      <c r="MPA1658" s="107"/>
      <c r="MPB1658" s="107"/>
      <c r="MPC1658" s="107"/>
      <c r="MPD1658" s="107"/>
      <c r="MPE1658" s="107"/>
      <c r="MPF1658" s="107"/>
      <c r="MPG1658" s="107"/>
      <c r="MPH1658" s="107"/>
      <c r="MPI1658" s="107"/>
      <c r="MPJ1658" s="107"/>
      <c r="MPK1658" s="107"/>
      <c r="MPL1658" s="107"/>
      <c r="MPM1658" s="107"/>
      <c r="MPN1658" s="107"/>
      <c r="MPO1658" s="107"/>
      <c r="MPP1658" s="107"/>
      <c r="MPQ1658" s="107"/>
      <c r="MPR1658" s="107"/>
      <c r="MPS1658" s="107"/>
      <c r="MPT1658" s="107"/>
      <c r="MPU1658" s="107"/>
      <c r="MPV1658" s="107"/>
      <c r="MPW1658" s="107"/>
      <c r="MPX1658" s="107"/>
      <c r="MPY1658" s="107"/>
      <c r="MPZ1658" s="107"/>
      <c r="MQA1658" s="107"/>
      <c r="MQB1658" s="107"/>
      <c r="MQC1658" s="107"/>
      <c r="MQD1658" s="107"/>
      <c r="MQE1658" s="107"/>
      <c r="MQF1658" s="107"/>
      <c r="MQG1658" s="107"/>
      <c r="MQH1658" s="107"/>
      <c r="MQI1658" s="107"/>
      <c r="MQJ1658" s="107"/>
      <c r="MQK1658" s="107"/>
      <c r="MQL1658" s="107"/>
      <c r="MQM1658" s="107"/>
      <c r="MQN1658" s="107"/>
      <c r="MQO1658" s="107"/>
      <c r="MQP1658" s="107"/>
      <c r="MQQ1658" s="107"/>
      <c r="MQR1658" s="107"/>
      <c r="MQS1658" s="107"/>
      <c r="MQT1658" s="107"/>
      <c r="MQU1658" s="107"/>
      <c r="MQV1658" s="107"/>
      <c r="MQW1658" s="107"/>
      <c r="MQX1658" s="107"/>
      <c r="MQY1658" s="107"/>
      <c r="MQZ1658" s="107"/>
      <c r="MRA1658" s="107"/>
      <c r="MRB1658" s="107"/>
      <c r="MRC1658" s="107"/>
      <c r="MRD1658" s="107"/>
      <c r="MRE1658" s="107"/>
      <c r="MRF1658" s="107"/>
      <c r="MRG1658" s="107"/>
      <c r="MRH1658" s="107"/>
      <c r="MRI1658" s="107"/>
      <c r="MRJ1658" s="107"/>
      <c r="MRK1658" s="107"/>
      <c r="MRL1658" s="107"/>
      <c r="MRM1658" s="107"/>
      <c r="MRN1658" s="107"/>
      <c r="MRO1658" s="107"/>
      <c r="MRP1658" s="107"/>
      <c r="MRQ1658" s="107"/>
      <c r="MRR1658" s="107"/>
      <c r="MRS1658" s="107"/>
      <c r="MRT1658" s="107"/>
      <c r="MRU1658" s="107"/>
      <c r="MRV1658" s="107"/>
      <c r="MRW1658" s="107"/>
      <c r="MRX1658" s="107"/>
      <c r="MRY1658" s="107"/>
      <c r="MRZ1658" s="107"/>
      <c r="MSA1658" s="107"/>
      <c r="MSB1658" s="107"/>
      <c r="MSC1658" s="107"/>
      <c r="MSD1658" s="107"/>
      <c r="MSE1658" s="107"/>
      <c r="MSF1658" s="107"/>
      <c r="MSG1658" s="107"/>
      <c r="MSH1658" s="107"/>
      <c r="MSI1658" s="107"/>
      <c r="MSJ1658" s="107"/>
      <c r="MSK1658" s="107"/>
      <c r="MSL1658" s="107"/>
      <c r="MSM1658" s="107"/>
      <c r="MSN1658" s="107"/>
      <c r="MSO1658" s="107"/>
      <c r="MSP1658" s="107"/>
      <c r="MSQ1658" s="107"/>
      <c r="MSR1658" s="107"/>
      <c r="MSS1658" s="107"/>
      <c r="MST1658" s="107"/>
      <c r="MSU1658" s="107"/>
      <c r="MSV1658" s="107"/>
      <c r="MSW1658" s="107"/>
      <c r="MSX1658" s="107"/>
      <c r="MSY1658" s="107"/>
      <c r="MSZ1658" s="107"/>
      <c r="MTA1658" s="107"/>
      <c r="MTB1658" s="107"/>
      <c r="MTC1658" s="107"/>
      <c r="MTD1658" s="107"/>
      <c r="MTE1658" s="107"/>
      <c r="MTF1658" s="107"/>
      <c r="MTG1658" s="107"/>
      <c r="MTH1658" s="107"/>
      <c r="MTI1658" s="107"/>
      <c r="MTJ1658" s="107"/>
      <c r="MTK1658" s="107"/>
      <c r="MTL1658" s="107"/>
      <c r="MTM1658" s="107"/>
      <c r="MTN1658" s="107"/>
      <c r="MTO1658" s="107"/>
      <c r="MTP1658" s="107"/>
      <c r="MTQ1658" s="107"/>
      <c r="MTR1658" s="107"/>
      <c r="MTS1658" s="107"/>
      <c r="MTT1658" s="107"/>
      <c r="MTU1658" s="107"/>
      <c r="MTV1658" s="107"/>
      <c r="MTW1658" s="107"/>
      <c r="MTX1658" s="107"/>
      <c r="MTY1658" s="107"/>
      <c r="MTZ1658" s="107"/>
      <c r="MUA1658" s="107"/>
      <c r="MUB1658" s="107"/>
      <c r="MUC1658" s="107"/>
      <c r="MUD1658" s="107"/>
      <c r="MUE1658" s="107"/>
      <c r="MUF1658" s="107"/>
      <c r="MUG1658" s="107"/>
      <c r="MUH1658" s="107"/>
      <c r="MUI1658" s="107"/>
      <c r="MUJ1658" s="107"/>
      <c r="MUK1658" s="107"/>
      <c r="MUL1658" s="107"/>
      <c r="MUM1658" s="107"/>
      <c r="MUN1658" s="107"/>
      <c r="MUO1658" s="107"/>
      <c r="MUP1658" s="107"/>
      <c r="MUQ1658" s="107"/>
      <c r="MUR1658" s="107"/>
      <c r="MUS1658" s="107"/>
      <c r="MUT1658" s="107"/>
      <c r="MUU1658" s="107"/>
      <c r="MUV1658" s="107"/>
      <c r="MUW1658" s="107"/>
      <c r="MUX1658" s="107"/>
      <c r="MUY1658" s="107"/>
      <c r="MUZ1658" s="107"/>
      <c r="MVA1658" s="107"/>
      <c r="MVB1658" s="107"/>
      <c r="MVC1658" s="107"/>
      <c r="MVD1658" s="107"/>
      <c r="MVE1658" s="107"/>
      <c r="MVF1658" s="107"/>
      <c r="MVG1658" s="107"/>
      <c r="MVH1658" s="107"/>
      <c r="MVI1658" s="107"/>
      <c r="MVJ1658" s="107"/>
      <c r="MVK1658" s="107"/>
      <c r="MVL1658" s="107"/>
      <c r="MVM1658" s="107"/>
      <c r="MVN1658" s="107"/>
      <c r="MVO1658" s="107"/>
      <c r="MVP1658" s="107"/>
      <c r="MVQ1658" s="107"/>
      <c r="MVR1658" s="107"/>
      <c r="MVS1658" s="107"/>
      <c r="MVT1658" s="107"/>
      <c r="MVU1658" s="107"/>
      <c r="MVV1658" s="107"/>
      <c r="MVW1658" s="107"/>
      <c r="MVX1658" s="107"/>
      <c r="MVY1658" s="107"/>
      <c r="MVZ1658" s="107"/>
      <c r="MWA1658" s="107"/>
      <c r="MWB1658" s="107"/>
      <c r="MWC1658" s="107"/>
      <c r="MWD1658" s="107"/>
      <c r="MWE1658" s="107"/>
      <c r="MWF1658" s="107"/>
      <c r="MWG1658" s="107"/>
      <c r="MWH1658" s="107"/>
      <c r="MWI1658" s="107"/>
      <c r="MWJ1658" s="107"/>
      <c r="MWK1658" s="107"/>
      <c r="MWL1658" s="107"/>
      <c r="MWM1658" s="107"/>
      <c r="MWN1658" s="107"/>
      <c r="MWO1658" s="107"/>
      <c r="MWP1658" s="107"/>
      <c r="MWQ1658" s="107"/>
      <c r="MWR1658" s="107"/>
      <c r="MWS1658" s="107"/>
      <c r="MWT1658" s="107"/>
      <c r="MWU1658" s="107"/>
      <c r="MWV1658" s="107"/>
      <c r="MWW1658" s="107"/>
      <c r="MWX1658" s="107"/>
      <c r="MWY1658" s="107"/>
      <c r="MWZ1658" s="107"/>
      <c r="MXA1658" s="107"/>
      <c r="MXB1658" s="107"/>
      <c r="MXC1658" s="107"/>
      <c r="MXD1658" s="107"/>
      <c r="MXE1658" s="107"/>
      <c r="MXF1658" s="107"/>
      <c r="MXG1658" s="107"/>
      <c r="MXH1658" s="107"/>
      <c r="MXI1658" s="107"/>
      <c r="MXJ1658" s="107"/>
      <c r="MXK1658" s="107"/>
      <c r="MXL1658" s="107"/>
      <c r="MXM1658" s="107"/>
      <c r="MXN1658" s="107"/>
      <c r="MXO1658" s="107"/>
      <c r="MXP1658" s="107"/>
      <c r="MXQ1658" s="107"/>
      <c r="MXR1658" s="107"/>
      <c r="MXS1658" s="107"/>
      <c r="MXT1658" s="107"/>
      <c r="MXU1658" s="107"/>
      <c r="MXV1658" s="107"/>
      <c r="MXW1658" s="107"/>
      <c r="MXX1658" s="107"/>
      <c r="MXY1658" s="107"/>
      <c r="MXZ1658" s="107"/>
      <c r="MYA1658" s="107"/>
      <c r="MYB1658" s="107"/>
      <c r="MYC1658" s="107"/>
      <c r="MYD1658" s="107"/>
      <c r="MYE1658" s="107"/>
      <c r="MYF1658" s="107"/>
      <c r="MYG1658" s="107"/>
      <c r="MYH1658" s="107"/>
      <c r="MYI1658" s="107"/>
      <c r="MYJ1658" s="107"/>
      <c r="MYK1658" s="107"/>
      <c r="MYL1658" s="107"/>
      <c r="MYM1658" s="107"/>
      <c r="MYN1658" s="107"/>
      <c r="MYO1658" s="107"/>
      <c r="MYP1658" s="107"/>
      <c r="MYQ1658" s="107"/>
      <c r="MYR1658" s="107"/>
      <c r="MYS1658" s="107"/>
      <c r="MYT1658" s="107"/>
      <c r="MYU1658" s="107"/>
      <c r="MYV1658" s="107"/>
      <c r="MYW1658" s="107"/>
      <c r="MYX1658" s="107"/>
      <c r="MYY1658" s="107"/>
      <c r="MYZ1658" s="107"/>
      <c r="MZA1658" s="107"/>
      <c r="MZB1658" s="107"/>
      <c r="MZC1658" s="107"/>
      <c r="MZD1658" s="107"/>
      <c r="MZE1658" s="107"/>
      <c r="MZF1658" s="107"/>
      <c r="MZG1658" s="107"/>
      <c r="MZH1658" s="107"/>
      <c r="MZI1658" s="107"/>
      <c r="MZJ1658" s="107"/>
      <c r="MZK1658" s="107"/>
      <c r="MZL1658" s="107"/>
      <c r="MZM1658" s="107"/>
      <c r="MZN1658" s="107"/>
      <c r="MZO1658" s="107"/>
      <c r="MZP1658" s="107"/>
      <c r="MZQ1658" s="107"/>
      <c r="MZR1658" s="107"/>
      <c r="MZS1658" s="107"/>
      <c r="MZT1658" s="107"/>
      <c r="MZU1658" s="107"/>
      <c r="MZV1658" s="107"/>
      <c r="MZW1658" s="107"/>
      <c r="MZX1658" s="107"/>
      <c r="MZY1658" s="107"/>
      <c r="MZZ1658" s="107"/>
      <c r="NAA1658" s="107"/>
      <c r="NAB1658" s="107"/>
      <c r="NAC1658" s="107"/>
      <c r="NAD1658" s="107"/>
      <c r="NAE1658" s="107"/>
      <c r="NAF1658" s="107"/>
      <c r="NAG1658" s="107"/>
      <c r="NAH1658" s="107"/>
      <c r="NAI1658" s="107"/>
      <c r="NAJ1658" s="107"/>
      <c r="NAK1658" s="107"/>
      <c r="NAL1658" s="107"/>
      <c r="NAM1658" s="107"/>
      <c r="NAN1658" s="107"/>
      <c r="NAO1658" s="107"/>
      <c r="NAP1658" s="107"/>
      <c r="NAQ1658" s="107"/>
      <c r="NAR1658" s="107"/>
      <c r="NAS1658" s="107"/>
      <c r="NAT1658" s="107"/>
      <c r="NAU1658" s="107"/>
      <c r="NAV1658" s="107"/>
      <c r="NAW1658" s="107"/>
      <c r="NAX1658" s="107"/>
      <c r="NAY1658" s="107"/>
      <c r="NAZ1658" s="107"/>
      <c r="NBA1658" s="107"/>
      <c r="NBB1658" s="107"/>
      <c r="NBC1658" s="107"/>
      <c r="NBD1658" s="107"/>
      <c r="NBE1658" s="107"/>
      <c r="NBF1658" s="107"/>
      <c r="NBG1658" s="107"/>
      <c r="NBH1658" s="107"/>
      <c r="NBI1658" s="107"/>
      <c r="NBJ1658" s="107"/>
      <c r="NBK1658" s="107"/>
      <c r="NBL1658" s="107"/>
      <c r="NBM1658" s="107"/>
      <c r="NBN1658" s="107"/>
      <c r="NBO1658" s="107"/>
      <c r="NBP1658" s="107"/>
      <c r="NBQ1658" s="107"/>
      <c r="NBR1658" s="107"/>
      <c r="NBS1658" s="107"/>
      <c r="NBT1658" s="107"/>
      <c r="NBU1658" s="107"/>
      <c r="NBV1658" s="107"/>
      <c r="NBW1658" s="107"/>
      <c r="NBX1658" s="107"/>
      <c r="NBY1658" s="107"/>
      <c r="NBZ1658" s="107"/>
      <c r="NCA1658" s="107"/>
      <c r="NCB1658" s="107"/>
      <c r="NCC1658" s="107"/>
      <c r="NCD1658" s="107"/>
      <c r="NCE1658" s="107"/>
      <c r="NCF1658" s="107"/>
      <c r="NCG1658" s="107"/>
      <c r="NCH1658" s="107"/>
      <c r="NCI1658" s="107"/>
      <c r="NCJ1658" s="107"/>
      <c r="NCK1658" s="107"/>
      <c r="NCL1658" s="107"/>
      <c r="NCM1658" s="107"/>
      <c r="NCN1658" s="107"/>
      <c r="NCO1658" s="107"/>
      <c r="NCP1658" s="107"/>
      <c r="NCQ1658" s="107"/>
      <c r="NCR1658" s="107"/>
      <c r="NCS1658" s="107"/>
      <c r="NCT1658" s="107"/>
      <c r="NCU1658" s="107"/>
      <c r="NCV1658" s="107"/>
      <c r="NCW1658" s="107"/>
      <c r="NCX1658" s="107"/>
      <c r="NCY1658" s="107"/>
      <c r="NCZ1658" s="107"/>
      <c r="NDA1658" s="107"/>
      <c r="NDB1658" s="107"/>
      <c r="NDC1658" s="107"/>
      <c r="NDD1658" s="107"/>
      <c r="NDE1658" s="107"/>
      <c r="NDF1658" s="107"/>
      <c r="NDG1658" s="107"/>
      <c r="NDH1658" s="107"/>
      <c r="NDI1658" s="107"/>
      <c r="NDJ1658" s="107"/>
      <c r="NDK1658" s="107"/>
      <c r="NDL1658" s="107"/>
      <c r="NDM1658" s="107"/>
      <c r="NDN1658" s="107"/>
      <c r="NDO1658" s="107"/>
      <c r="NDP1658" s="107"/>
      <c r="NDQ1658" s="107"/>
      <c r="NDR1658" s="107"/>
      <c r="NDS1658" s="107"/>
      <c r="NDT1658" s="107"/>
      <c r="NDU1658" s="107"/>
      <c r="NDV1658" s="107"/>
      <c r="NDW1658" s="107"/>
      <c r="NDX1658" s="107"/>
      <c r="NDY1658" s="107"/>
      <c r="NDZ1658" s="107"/>
      <c r="NEA1658" s="107"/>
      <c r="NEB1658" s="107"/>
      <c r="NEC1658" s="107"/>
      <c r="NED1658" s="107"/>
      <c r="NEE1658" s="107"/>
      <c r="NEF1658" s="107"/>
      <c r="NEG1658" s="107"/>
      <c r="NEH1658" s="107"/>
      <c r="NEI1658" s="107"/>
      <c r="NEJ1658" s="107"/>
      <c r="NEK1658" s="107"/>
      <c r="NEL1658" s="107"/>
      <c r="NEM1658" s="107"/>
      <c r="NEN1658" s="107"/>
      <c r="NEO1658" s="107"/>
      <c r="NEP1658" s="107"/>
      <c r="NEQ1658" s="107"/>
      <c r="NER1658" s="107"/>
      <c r="NES1658" s="107"/>
      <c r="NET1658" s="107"/>
      <c r="NEU1658" s="107"/>
      <c r="NEV1658" s="107"/>
      <c r="NEW1658" s="107"/>
      <c r="NEX1658" s="107"/>
      <c r="NEY1658" s="107"/>
      <c r="NEZ1658" s="107"/>
      <c r="NFA1658" s="107"/>
      <c r="NFB1658" s="107"/>
      <c r="NFC1658" s="107"/>
      <c r="NFD1658" s="107"/>
      <c r="NFE1658" s="107"/>
      <c r="NFF1658" s="107"/>
      <c r="NFG1658" s="107"/>
      <c r="NFH1658" s="107"/>
      <c r="NFI1658" s="107"/>
      <c r="NFJ1658" s="107"/>
      <c r="NFK1658" s="107"/>
      <c r="NFL1658" s="107"/>
      <c r="NFM1658" s="107"/>
      <c r="NFN1658" s="107"/>
      <c r="NFO1658" s="107"/>
      <c r="NFP1658" s="107"/>
      <c r="NFQ1658" s="107"/>
      <c r="NFR1658" s="107"/>
      <c r="NFS1658" s="107"/>
      <c r="NFT1658" s="107"/>
      <c r="NFU1658" s="107"/>
      <c r="NFV1658" s="107"/>
      <c r="NFW1658" s="107"/>
      <c r="NFX1658" s="107"/>
      <c r="NFY1658" s="107"/>
      <c r="NFZ1658" s="107"/>
      <c r="NGA1658" s="107"/>
      <c r="NGB1658" s="107"/>
      <c r="NGC1658" s="107"/>
      <c r="NGD1658" s="107"/>
      <c r="NGE1658" s="107"/>
      <c r="NGF1658" s="107"/>
      <c r="NGG1658" s="107"/>
      <c r="NGH1658" s="107"/>
      <c r="NGI1658" s="107"/>
      <c r="NGJ1658" s="107"/>
      <c r="NGK1658" s="107"/>
      <c r="NGL1658" s="107"/>
      <c r="NGM1658" s="107"/>
      <c r="NGN1658" s="107"/>
      <c r="NGO1658" s="107"/>
      <c r="NGP1658" s="107"/>
      <c r="NGQ1658" s="107"/>
      <c r="NGR1658" s="107"/>
      <c r="NGS1658" s="107"/>
      <c r="NGT1658" s="107"/>
      <c r="NGU1658" s="107"/>
      <c r="NGV1658" s="107"/>
      <c r="NGW1658" s="107"/>
      <c r="NGX1658" s="107"/>
      <c r="NGY1658" s="107"/>
      <c r="NGZ1658" s="107"/>
      <c r="NHA1658" s="107"/>
      <c r="NHB1658" s="107"/>
      <c r="NHC1658" s="107"/>
      <c r="NHD1658" s="107"/>
      <c r="NHE1658" s="107"/>
      <c r="NHF1658" s="107"/>
      <c r="NHG1658" s="107"/>
      <c r="NHH1658" s="107"/>
      <c r="NHI1658" s="107"/>
      <c r="NHJ1658" s="107"/>
      <c r="NHK1658" s="107"/>
      <c r="NHL1658" s="107"/>
      <c r="NHM1658" s="107"/>
      <c r="NHN1658" s="107"/>
      <c r="NHO1658" s="107"/>
      <c r="NHP1658" s="107"/>
      <c r="NHQ1658" s="107"/>
      <c r="NHR1658" s="107"/>
      <c r="NHS1658" s="107"/>
      <c r="NHT1658" s="107"/>
      <c r="NHU1658" s="107"/>
      <c r="NHV1658" s="107"/>
      <c r="NHW1658" s="107"/>
      <c r="NHX1658" s="107"/>
      <c r="NHY1658" s="107"/>
      <c r="NHZ1658" s="107"/>
      <c r="NIA1658" s="107"/>
      <c r="NIB1658" s="107"/>
      <c r="NIC1658" s="107"/>
      <c r="NID1658" s="107"/>
      <c r="NIE1658" s="107"/>
      <c r="NIF1658" s="107"/>
      <c r="NIG1658" s="107"/>
      <c r="NIH1658" s="107"/>
      <c r="NII1658" s="107"/>
      <c r="NIJ1658" s="107"/>
      <c r="NIK1658" s="107"/>
      <c r="NIL1658" s="107"/>
      <c r="NIM1658" s="107"/>
      <c r="NIN1658" s="107"/>
      <c r="NIO1658" s="107"/>
      <c r="NIP1658" s="107"/>
      <c r="NIQ1658" s="107"/>
      <c r="NIR1658" s="107"/>
      <c r="NIS1658" s="107"/>
      <c r="NIT1658" s="107"/>
      <c r="NIU1658" s="107"/>
      <c r="NIV1658" s="107"/>
      <c r="NIW1658" s="107"/>
      <c r="NIX1658" s="107"/>
      <c r="NIY1658" s="107"/>
      <c r="NIZ1658" s="107"/>
      <c r="NJA1658" s="107"/>
      <c r="NJB1658" s="107"/>
      <c r="NJC1658" s="107"/>
      <c r="NJD1658" s="107"/>
      <c r="NJE1658" s="107"/>
      <c r="NJF1658" s="107"/>
      <c r="NJG1658" s="107"/>
      <c r="NJH1658" s="107"/>
      <c r="NJI1658" s="107"/>
      <c r="NJJ1658" s="107"/>
      <c r="NJK1658" s="107"/>
      <c r="NJL1658" s="107"/>
      <c r="NJM1658" s="107"/>
      <c r="NJN1658" s="107"/>
      <c r="NJO1658" s="107"/>
      <c r="NJP1658" s="107"/>
      <c r="NJQ1658" s="107"/>
      <c r="NJR1658" s="107"/>
      <c r="NJS1658" s="107"/>
      <c r="NJT1658" s="107"/>
      <c r="NJU1658" s="107"/>
      <c r="NJV1658" s="107"/>
      <c r="NJW1658" s="107"/>
      <c r="NJX1658" s="107"/>
      <c r="NJY1658" s="107"/>
      <c r="NJZ1658" s="107"/>
      <c r="NKA1658" s="107"/>
      <c r="NKB1658" s="107"/>
      <c r="NKC1658" s="107"/>
      <c r="NKD1658" s="107"/>
      <c r="NKE1658" s="107"/>
      <c r="NKF1658" s="107"/>
      <c r="NKG1658" s="107"/>
      <c r="NKH1658" s="107"/>
      <c r="NKI1658" s="107"/>
      <c r="NKJ1658" s="107"/>
      <c r="NKK1658" s="107"/>
      <c r="NKL1658" s="107"/>
      <c r="NKM1658" s="107"/>
      <c r="NKN1658" s="107"/>
      <c r="NKO1658" s="107"/>
      <c r="NKP1658" s="107"/>
      <c r="NKQ1658" s="107"/>
      <c r="NKR1658" s="107"/>
      <c r="NKS1658" s="107"/>
      <c r="NKT1658" s="107"/>
      <c r="NKU1658" s="107"/>
      <c r="NKV1658" s="107"/>
      <c r="NKW1658" s="107"/>
      <c r="NKX1658" s="107"/>
      <c r="NKY1658" s="107"/>
      <c r="NKZ1658" s="107"/>
      <c r="NLA1658" s="107"/>
      <c r="NLB1658" s="107"/>
      <c r="NLC1658" s="107"/>
      <c r="NLD1658" s="107"/>
      <c r="NLE1658" s="107"/>
      <c r="NLF1658" s="107"/>
      <c r="NLG1658" s="107"/>
      <c r="NLH1658" s="107"/>
      <c r="NLI1658" s="107"/>
      <c r="NLJ1658" s="107"/>
      <c r="NLK1658" s="107"/>
      <c r="NLL1658" s="107"/>
      <c r="NLM1658" s="107"/>
      <c r="NLN1658" s="107"/>
      <c r="NLO1658" s="107"/>
      <c r="NLP1658" s="107"/>
      <c r="NLQ1658" s="107"/>
      <c r="NLR1658" s="107"/>
      <c r="NLS1658" s="107"/>
      <c r="NLT1658" s="107"/>
      <c r="NLU1658" s="107"/>
      <c r="NLV1658" s="107"/>
      <c r="NLW1658" s="107"/>
      <c r="NLX1658" s="107"/>
      <c r="NLY1658" s="107"/>
      <c r="NLZ1658" s="107"/>
      <c r="NMA1658" s="107"/>
      <c r="NMB1658" s="107"/>
      <c r="NMC1658" s="107"/>
      <c r="NMD1658" s="107"/>
      <c r="NME1658" s="107"/>
      <c r="NMF1658" s="107"/>
      <c r="NMG1658" s="107"/>
      <c r="NMH1658" s="107"/>
      <c r="NMI1658" s="107"/>
      <c r="NMJ1658" s="107"/>
      <c r="NMK1658" s="107"/>
      <c r="NML1658" s="107"/>
      <c r="NMM1658" s="107"/>
      <c r="NMN1658" s="107"/>
      <c r="NMO1658" s="107"/>
      <c r="NMP1658" s="107"/>
      <c r="NMQ1658" s="107"/>
      <c r="NMR1658" s="107"/>
      <c r="NMS1658" s="107"/>
      <c r="NMT1658" s="107"/>
      <c r="NMU1658" s="107"/>
      <c r="NMV1658" s="107"/>
      <c r="NMW1658" s="107"/>
      <c r="NMX1658" s="107"/>
      <c r="NMY1658" s="107"/>
      <c r="NMZ1658" s="107"/>
      <c r="NNA1658" s="107"/>
      <c r="NNB1658" s="107"/>
      <c r="NNC1658" s="107"/>
      <c r="NND1658" s="107"/>
      <c r="NNE1658" s="107"/>
      <c r="NNF1658" s="107"/>
      <c r="NNG1658" s="107"/>
      <c r="NNH1658" s="107"/>
      <c r="NNI1658" s="107"/>
      <c r="NNJ1658" s="107"/>
      <c r="NNK1658" s="107"/>
      <c r="NNL1658" s="107"/>
      <c r="NNM1658" s="107"/>
      <c r="NNN1658" s="107"/>
      <c r="NNO1658" s="107"/>
      <c r="NNP1658" s="107"/>
      <c r="NNQ1658" s="107"/>
      <c r="NNR1658" s="107"/>
      <c r="NNS1658" s="107"/>
      <c r="NNT1658" s="107"/>
      <c r="NNU1658" s="107"/>
      <c r="NNV1658" s="107"/>
      <c r="NNW1658" s="107"/>
      <c r="NNX1658" s="107"/>
      <c r="NNY1658" s="107"/>
      <c r="NNZ1658" s="107"/>
      <c r="NOA1658" s="107"/>
      <c r="NOB1658" s="107"/>
      <c r="NOC1658" s="107"/>
      <c r="NOD1658" s="107"/>
      <c r="NOE1658" s="107"/>
      <c r="NOF1658" s="107"/>
      <c r="NOG1658" s="107"/>
      <c r="NOH1658" s="107"/>
      <c r="NOI1658" s="107"/>
      <c r="NOJ1658" s="107"/>
      <c r="NOK1658" s="107"/>
      <c r="NOL1658" s="107"/>
      <c r="NOM1658" s="107"/>
      <c r="NON1658" s="107"/>
      <c r="NOO1658" s="107"/>
      <c r="NOP1658" s="107"/>
      <c r="NOQ1658" s="107"/>
      <c r="NOR1658" s="107"/>
      <c r="NOS1658" s="107"/>
      <c r="NOT1658" s="107"/>
      <c r="NOU1658" s="107"/>
      <c r="NOV1658" s="107"/>
      <c r="NOW1658" s="107"/>
      <c r="NOX1658" s="107"/>
      <c r="NOY1658" s="107"/>
      <c r="NOZ1658" s="107"/>
      <c r="NPA1658" s="107"/>
      <c r="NPB1658" s="107"/>
      <c r="NPC1658" s="107"/>
      <c r="NPD1658" s="107"/>
      <c r="NPE1658" s="107"/>
      <c r="NPF1658" s="107"/>
      <c r="NPG1658" s="107"/>
      <c r="NPH1658" s="107"/>
      <c r="NPI1658" s="107"/>
      <c r="NPJ1658" s="107"/>
      <c r="NPK1658" s="107"/>
      <c r="NPL1658" s="107"/>
      <c r="NPM1658" s="107"/>
      <c r="NPN1658" s="107"/>
      <c r="NPO1658" s="107"/>
      <c r="NPP1658" s="107"/>
      <c r="NPQ1658" s="107"/>
      <c r="NPR1658" s="107"/>
      <c r="NPS1658" s="107"/>
      <c r="NPT1658" s="107"/>
      <c r="NPU1658" s="107"/>
      <c r="NPV1658" s="107"/>
      <c r="NPW1658" s="107"/>
      <c r="NPX1658" s="107"/>
      <c r="NPY1658" s="107"/>
      <c r="NPZ1658" s="107"/>
      <c r="NQA1658" s="107"/>
      <c r="NQB1658" s="107"/>
      <c r="NQC1658" s="107"/>
      <c r="NQD1658" s="107"/>
      <c r="NQE1658" s="107"/>
      <c r="NQF1658" s="107"/>
      <c r="NQG1658" s="107"/>
      <c r="NQH1658" s="107"/>
      <c r="NQI1658" s="107"/>
      <c r="NQJ1658" s="107"/>
      <c r="NQK1658" s="107"/>
      <c r="NQL1658" s="107"/>
      <c r="NQM1658" s="107"/>
      <c r="NQN1658" s="107"/>
      <c r="NQO1658" s="107"/>
      <c r="NQP1658" s="107"/>
      <c r="NQQ1658" s="107"/>
      <c r="NQR1658" s="107"/>
      <c r="NQS1658" s="107"/>
      <c r="NQT1658" s="107"/>
      <c r="NQU1658" s="107"/>
      <c r="NQV1658" s="107"/>
      <c r="NQW1658" s="107"/>
      <c r="NQX1658" s="107"/>
      <c r="NQY1658" s="107"/>
      <c r="NQZ1658" s="107"/>
      <c r="NRA1658" s="107"/>
      <c r="NRB1658" s="107"/>
      <c r="NRC1658" s="107"/>
      <c r="NRD1658" s="107"/>
      <c r="NRE1658" s="107"/>
      <c r="NRF1658" s="107"/>
      <c r="NRG1658" s="107"/>
      <c r="NRH1658" s="107"/>
      <c r="NRI1658" s="107"/>
      <c r="NRJ1658" s="107"/>
      <c r="NRK1658" s="107"/>
      <c r="NRL1658" s="107"/>
      <c r="NRM1658" s="107"/>
      <c r="NRN1658" s="107"/>
      <c r="NRO1658" s="107"/>
      <c r="NRP1658" s="107"/>
      <c r="NRQ1658" s="107"/>
      <c r="NRR1658" s="107"/>
      <c r="NRS1658" s="107"/>
      <c r="NRT1658" s="107"/>
      <c r="NRU1658" s="107"/>
      <c r="NRV1658" s="107"/>
      <c r="NRW1658" s="107"/>
      <c r="NRX1658" s="107"/>
      <c r="NRY1658" s="107"/>
      <c r="NRZ1658" s="107"/>
      <c r="NSA1658" s="107"/>
      <c r="NSB1658" s="107"/>
      <c r="NSC1658" s="107"/>
      <c r="NSD1658" s="107"/>
      <c r="NSE1658" s="107"/>
      <c r="NSF1658" s="107"/>
      <c r="NSG1658" s="107"/>
      <c r="NSH1658" s="107"/>
      <c r="NSI1658" s="107"/>
      <c r="NSJ1658" s="107"/>
      <c r="NSK1658" s="107"/>
      <c r="NSL1658" s="107"/>
      <c r="NSM1658" s="107"/>
      <c r="NSN1658" s="107"/>
      <c r="NSO1658" s="107"/>
      <c r="NSP1658" s="107"/>
      <c r="NSQ1658" s="107"/>
      <c r="NSR1658" s="107"/>
      <c r="NSS1658" s="107"/>
      <c r="NST1658" s="107"/>
      <c r="NSU1658" s="107"/>
      <c r="NSV1658" s="107"/>
      <c r="NSW1658" s="107"/>
      <c r="NSX1658" s="107"/>
      <c r="NSY1658" s="107"/>
      <c r="NSZ1658" s="107"/>
      <c r="NTA1658" s="107"/>
      <c r="NTB1658" s="107"/>
      <c r="NTC1658" s="107"/>
      <c r="NTD1658" s="107"/>
      <c r="NTE1658" s="107"/>
      <c r="NTF1658" s="107"/>
      <c r="NTG1658" s="107"/>
      <c r="NTH1658" s="107"/>
      <c r="NTI1658" s="107"/>
      <c r="NTJ1658" s="107"/>
      <c r="NTK1658" s="107"/>
      <c r="NTL1658" s="107"/>
      <c r="NTM1658" s="107"/>
      <c r="NTN1658" s="107"/>
      <c r="NTO1658" s="107"/>
      <c r="NTP1658" s="107"/>
      <c r="NTQ1658" s="107"/>
      <c r="NTR1658" s="107"/>
      <c r="NTS1658" s="107"/>
      <c r="NTT1658" s="107"/>
      <c r="NTU1658" s="107"/>
      <c r="NTV1658" s="107"/>
      <c r="NTW1658" s="107"/>
      <c r="NTX1658" s="107"/>
      <c r="NTY1658" s="107"/>
      <c r="NTZ1658" s="107"/>
      <c r="NUA1658" s="107"/>
      <c r="NUB1658" s="107"/>
      <c r="NUC1658" s="107"/>
      <c r="NUD1658" s="107"/>
      <c r="NUE1658" s="107"/>
      <c r="NUF1658" s="107"/>
      <c r="NUG1658" s="107"/>
      <c r="NUH1658" s="107"/>
      <c r="NUI1658" s="107"/>
      <c r="NUJ1658" s="107"/>
      <c r="NUK1658" s="107"/>
      <c r="NUL1658" s="107"/>
      <c r="NUM1658" s="107"/>
      <c r="NUN1658" s="107"/>
      <c r="NUO1658" s="107"/>
      <c r="NUP1658" s="107"/>
      <c r="NUQ1658" s="107"/>
      <c r="NUR1658" s="107"/>
      <c r="NUS1658" s="107"/>
      <c r="NUT1658" s="107"/>
      <c r="NUU1658" s="107"/>
      <c r="NUV1658" s="107"/>
      <c r="NUW1658" s="107"/>
      <c r="NUX1658" s="107"/>
      <c r="NUY1658" s="107"/>
      <c r="NUZ1658" s="107"/>
      <c r="NVA1658" s="107"/>
      <c r="NVB1658" s="107"/>
      <c r="NVC1658" s="107"/>
      <c r="NVD1658" s="107"/>
      <c r="NVE1658" s="107"/>
      <c r="NVF1658" s="107"/>
      <c r="NVG1658" s="107"/>
      <c r="NVH1658" s="107"/>
      <c r="NVI1658" s="107"/>
      <c r="NVJ1658" s="107"/>
      <c r="NVK1658" s="107"/>
      <c r="NVL1658" s="107"/>
      <c r="NVM1658" s="107"/>
      <c r="NVN1658" s="107"/>
      <c r="NVO1658" s="107"/>
      <c r="NVP1658" s="107"/>
      <c r="NVQ1658" s="107"/>
      <c r="NVR1658" s="107"/>
      <c r="NVS1658" s="107"/>
      <c r="NVT1658" s="107"/>
      <c r="NVU1658" s="107"/>
      <c r="NVV1658" s="107"/>
      <c r="NVW1658" s="107"/>
      <c r="NVX1658" s="107"/>
      <c r="NVY1658" s="107"/>
      <c r="NVZ1658" s="107"/>
      <c r="NWA1658" s="107"/>
      <c r="NWB1658" s="107"/>
      <c r="NWC1658" s="107"/>
      <c r="NWD1658" s="107"/>
      <c r="NWE1658" s="107"/>
      <c r="NWF1658" s="107"/>
      <c r="NWG1658" s="107"/>
      <c r="NWH1658" s="107"/>
      <c r="NWI1658" s="107"/>
      <c r="NWJ1658" s="107"/>
      <c r="NWK1658" s="107"/>
      <c r="NWL1658" s="107"/>
      <c r="NWM1658" s="107"/>
      <c r="NWN1658" s="107"/>
      <c r="NWO1658" s="107"/>
      <c r="NWP1658" s="107"/>
      <c r="NWQ1658" s="107"/>
      <c r="NWR1658" s="107"/>
      <c r="NWS1658" s="107"/>
      <c r="NWT1658" s="107"/>
      <c r="NWU1658" s="107"/>
      <c r="NWV1658" s="107"/>
      <c r="NWW1658" s="107"/>
      <c r="NWX1658" s="107"/>
      <c r="NWY1658" s="107"/>
      <c r="NWZ1658" s="107"/>
      <c r="NXA1658" s="107"/>
      <c r="NXB1658" s="107"/>
      <c r="NXC1658" s="107"/>
      <c r="NXD1658" s="107"/>
      <c r="NXE1658" s="107"/>
      <c r="NXF1658" s="107"/>
      <c r="NXG1658" s="107"/>
      <c r="NXH1658" s="107"/>
      <c r="NXI1658" s="107"/>
      <c r="NXJ1658" s="107"/>
      <c r="NXK1658" s="107"/>
      <c r="NXL1658" s="107"/>
      <c r="NXM1658" s="107"/>
      <c r="NXN1658" s="107"/>
      <c r="NXO1658" s="107"/>
      <c r="NXP1658" s="107"/>
      <c r="NXQ1658" s="107"/>
      <c r="NXR1658" s="107"/>
      <c r="NXS1658" s="107"/>
      <c r="NXT1658" s="107"/>
      <c r="NXU1658" s="107"/>
      <c r="NXV1658" s="107"/>
      <c r="NXW1658" s="107"/>
      <c r="NXX1658" s="107"/>
      <c r="NXY1658" s="107"/>
      <c r="NXZ1658" s="107"/>
      <c r="NYA1658" s="107"/>
      <c r="NYB1658" s="107"/>
      <c r="NYC1658" s="107"/>
      <c r="NYD1658" s="107"/>
      <c r="NYE1658" s="107"/>
      <c r="NYF1658" s="107"/>
      <c r="NYG1658" s="107"/>
      <c r="NYH1658" s="107"/>
      <c r="NYI1658" s="107"/>
      <c r="NYJ1658" s="107"/>
      <c r="NYK1658" s="107"/>
      <c r="NYL1658" s="107"/>
      <c r="NYM1658" s="107"/>
      <c r="NYN1658" s="107"/>
      <c r="NYO1658" s="107"/>
      <c r="NYP1658" s="107"/>
      <c r="NYQ1658" s="107"/>
      <c r="NYR1658" s="107"/>
      <c r="NYS1658" s="107"/>
      <c r="NYT1658" s="107"/>
      <c r="NYU1658" s="107"/>
      <c r="NYV1658" s="107"/>
      <c r="NYW1658" s="107"/>
      <c r="NYX1658" s="107"/>
      <c r="NYY1658" s="107"/>
      <c r="NYZ1658" s="107"/>
      <c r="NZA1658" s="107"/>
      <c r="NZB1658" s="107"/>
      <c r="NZC1658" s="107"/>
      <c r="NZD1658" s="107"/>
      <c r="NZE1658" s="107"/>
      <c r="NZF1658" s="107"/>
      <c r="NZG1658" s="107"/>
      <c r="NZH1658" s="107"/>
      <c r="NZI1658" s="107"/>
      <c r="NZJ1658" s="107"/>
      <c r="NZK1658" s="107"/>
      <c r="NZL1658" s="107"/>
      <c r="NZM1658" s="107"/>
      <c r="NZN1658" s="107"/>
      <c r="NZO1658" s="107"/>
      <c r="NZP1658" s="107"/>
      <c r="NZQ1658" s="107"/>
      <c r="NZR1658" s="107"/>
      <c r="NZS1658" s="107"/>
      <c r="NZT1658" s="107"/>
      <c r="NZU1658" s="107"/>
      <c r="NZV1658" s="107"/>
      <c r="NZW1658" s="107"/>
      <c r="NZX1658" s="107"/>
      <c r="NZY1658" s="107"/>
      <c r="NZZ1658" s="107"/>
      <c r="OAA1658" s="107"/>
      <c r="OAB1658" s="107"/>
      <c r="OAC1658" s="107"/>
      <c r="OAD1658" s="107"/>
      <c r="OAE1658" s="107"/>
      <c r="OAF1658" s="107"/>
      <c r="OAG1658" s="107"/>
      <c r="OAH1658" s="107"/>
      <c r="OAI1658" s="107"/>
      <c r="OAJ1658" s="107"/>
      <c r="OAK1658" s="107"/>
      <c r="OAL1658" s="107"/>
      <c r="OAM1658" s="107"/>
      <c r="OAN1658" s="107"/>
      <c r="OAO1658" s="107"/>
      <c r="OAP1658" s="107"/>
      <c r="OAQ1658" s="107"/>
      <c r="OAR1658" s="107"/>
      <c r="OAS1658" s="107"/>
      <c r="OAT1658" s="107"/>
      <c r="OAU1658" s="107"/>
      <c r="OAV1658" s="107"/>
      <c r="OAW1658" s="107"/>
      <c r="OAX1658" s="107"/>
      <c r="OAY1658" s="107"/>
      <c r="OAZ1658" s="107"/>
      <c r="OBA1658" s="107"/>
      <c r="OBB1658" s="107"/>
      <c r="OBC1658" s="107"/>
      <c r="OBD1658" s="107"/>
      <c r="OBE1658" s="107"/>
      <c r="OBF1658" s="107"/>
      <c r="OBG1658" s="107"/>
      <c r="OBH1658" s="107"/>
      <c r="OBI1658" s="107"/>
      <c r="OBJ1658" s="107"/>
      <c r="OBK1658" s="107"/>
      <c r="OBL1658" s="107"/>
      <c r="OBM1658" s="107"/>
      <c r="OBN1658" s="107"/>
      <c r="OBO1658" s="107"/>
      <c r="OBP1658" s="107"/>
      <c r="OBQ1658" s="107"/>
      <c r="OBR1658" s="107"/>
      <c r="OBS1658" s="107"/>
      <c r="OBT1658" s="107"/>
      <c r="OBU1658" s="107"/>
      <c r="OBV1658" s="107"/>
      <c r="OBW1658" s="107"/>
      <c r="OBX1658" s="107"/>
      <c r="OBY1658" s="107"/>
      <c r="OBZ1658" s="107"/>
      <c r="OCA1658" s="107"/>
      <c r="OCB1658" s="107"/>
      <c r="OCC1658" s="107"/>
      <c r="OCD1658" s="107"/>
      <c r="OCE1658" s="107"/>
      <c r="OCF1658" s="107"/>
      <c r="OCG1658" s="107"/>
      <c r="OCH1658" s="107"/>
      <c r="OCI1658" s="107"/>
      <c r="OCJ1658" s="107"/>
      <c r="OCK1658" s="107"/>
      <c r="OCL1658" s="107"/>
      <c r="OCM1658" s="107"/>
      <c r="OCN1658" s="107"/>
      <c r="OCO1658" s="107"/>
      <c r="OCP1658" s="107"/>
      <c r="OCQ1658" s="107"/>
      <c r="OCR1658" s="107"/>
      <c r="OCS1658" s="107"/>
      <c r="OCT1658" s="107"/>
      <c r="OCU1658" s="107"/>
      <c r="OCV1658" s="107"/>
      <c r="OCW1658" s="107"/>
      <c r="OCX1658" s="107"/>
      <c r="OCY1658" s="107"/>
      <c r="OCZ1658" s="107"/>
      <c r="ODA1658" s="107"/>
      <c r="ODB1658" s="107"/>
      <c r="ODC1658" s="107"/>
      <c r="ODD1658" s="107"/>
      <c r="ODE1658" s="107"/>
      <c r="ODF1658" s="107"/>
      <c r="ODG1658" s="107"/>
      <c r="ODH1658" s="107"/>
      <c r="ODI1658" s="107"/>
      <c r="ODJ1658" s="107"/>
      <c r="ODK1658" s="107"/>
      <c r="ODL1658" s="107"/>
      <c r="ODM1658" s="107"/>
      <c r="ODN1658" s="107"/>
      <c r="ODO1658" s="107"/>
      <c r="ODP1658" s="107"/>
      <c r="ODQ1658" s="107"/>
      <c r="ODR1658" s="107"/>
      <c r="ODS1658" s="107"/>
      <c r="ODT1658" s="107"/>
      <c r="ODU1658" s="107"/>
      <c r="ODV1658" s="107"/>
      <c r="ODW1658" s="107"/>
      <c r="ODX1658" s="107"/>
      <c r="ODY1658" s="107"/>
      <c r="ODZ1658" s="107"/>
      <c r="OEA1658" s="107"/>
      <c r="OEB1658" s="107"/>
      <c r="OEC1658" s="107"/>
      <c r="OED1658" s="107"/>
      <c r="OEE1658" s="107"/>
      <c r="OEF1658" s="107"/>
      <c r="OEG1658" s="107"/>
      <c r="OEH1658" s="107"/>
      <c r="OEI1658" s="107"/>
      <c r="OEJ1658" s="107"/>
      <c r="OEK1658" s="107"/>
      <c r="OEL1658" s="107"/>
      <c r="OEM1658" s="107"/>
      <c r="OEN1658" s="107"/>
      <c r="OEO1658" s="107"/>
      <c r="OEP1658" s="107"/>
      <c r="OEQ1658" s="107"/>
      <c r="OER1658" s="107"/>
      <c r="OES1658" s="107"/>
      <c r="OET1658" s="107"/>
      <c r="OEU1658" s="107"/>
      <c r="OEV1658" s="107"/>
      <c r="OEW1658" s="107"/>
      <c r="OEX1658" s="107"/>
      <c r="OEY1658" s="107"/>
      <c r="OEZ1658" s="107"/>
      <c r="OFA1658" s="107"/>
      <c r="OFB1658" s="107"/>
      <c r="OFC1658" s="107"/>
      <c r="OFD1658" s="107"/>
      <c r="OFE1658" s="107"/>
      <c r="OFF1658" s="107"/>
      <c r="OFG1658" s="107"/>
      <c r="OFH1658" s="107"/>
      <c r="OFI1658" s="107"/>
      <c r="OFJ1658" s="107"/>
      <c r="OFK1658" s="107"/>
      <c r="OFL1658" s="107"/>
      <c r="OFM1658" s="107"/>
      <c r="OFN1658" s="107"/>
      <c r="OFO1658" s="107"/>
      <c r="OFP1658" s="107"/>
      <c r="OFQ1658" s="107"/>
      <c r="OFR1658" s="107"/>
      <c r="OFS1658" s="107"/>
      <c r="OFT1658" s="107"/>
      <c r="OFU1658" s="107"/>
      <c r="OFV1658" s="107"/>
      <c r="OFW1658" s="107"/>
      <c r="OFX1658" s="107"/>
      <c r="OFY1658" s="107"/>
      <c r="OFZ1658" s="107"/>
      <c r="OGA1658" s="107"/>
      <c r="OGB1658" s="107"/>
      <c r="OGC1658" s="107"/>
      <c r="OGD1658" s="107"/>
      <c r="OGE1658" s="107"/>
      <c r="OGF1658" s="107"/>
      <c r="OGG1658" s="107"/>
      <c r="OGH1658" s="107"/>
      <c r="OGI1658" s="107"/>
      <c r="OGJ1658" s="107"/>
      <c r="OGK1658" s="107"/>
      <c r="OGL1658" s="107"/>
      <c r="OGM1658" s="107"/>
      <c r="OGN1658" s="107"/>
      <c r="OGO1658" s="107"/>
      <c r="OGP1658" s="107"/>
      <c r="OGQ1658" s="107"/>
      <c r="OGR1658" s="107"/>
      <c r="OGS1658" s="107"/>
      <c r="OGT1658" s="107"/>
      <c r="OGU1658" s="107"/>
      <c r="OGV1658" s="107"/>
      <c r="OGW1658" s="107"/>
      <c r="OGX1658" s="107"/>
      <c r="OGY1658" s="107"/>
      <c r="OGZ1658" s="107"/>
      <c r="OHA1658" s="107"/>
      <c r="OHB1658" s="107"/>
      <c r="OHC1658" s="107"/>
      <c r="OHD1658" s="107"/>
      <c r="OHE1658" s="107"/>
      <c r="OHF1658" s="107"/>
      <c r="OHG1658" s="107"/>
      <c r="OHH1658" s="107"/>
      <c r="OHI1658" s="107"/>
      <c r="OHJ1658" s="107"/>
      <c r="OHK1658" s="107"/>
      <c r="OHL1658" s="107"/>
      <c r="OHM1658" s="107"/>
      <c r="OHN1658" s="107"/>
      <c r="OHO1658" s="107"/>
      <c r="OHP1658" s="107"/>
      <c r="OHQ1658" s="107"/>
      <c r="OHR1658" s="107"/>
      <c r="OHS1658" s="107"/>
      <c r="OHT1658" s="107"/>
      <c r="OHU1658" s="107"/>
      <c r="OHV1658" s="107"/>
      <c r="OHW1658" s="107"/>
      <c r="OHX1658" s="107"/>
      <c r="OHY1658" s="107"/>
      <c r="OHZ1658" s="107"/>
      <c r="OIA1658" s="107"/>
      <c r="OIB1658" s="107"/>
      <c r="OIC1658" s="107"/>
      <c r="OID1658" s="107"/>
      <c r="OIE1658" s="107"/>
      <c r="OIF1658" s="107"/>
      <c r="OIG1658" s="107"/>
      <c r="OIH1658" s="107"/>
      <c r="OII1658" s="107"/>
      <c r="OIJ1658" s="107"/>
      <c r="OIK1658" s="107"/>
      <c r="OIL1658" s="107"/>
      <c r="OIM1658" s="107"/>
      <c r="OIN1658" s="107"/>
      <c r="OIO1658" s="107"/>
      <c r="OIP1658" s="107"/>
      <c r="OIQ1658" s="107"/>
      <c r="OIR1658" s="107"/>
      <c r="OIS1658" s="107"/>
      <c r="OIT1658" s="107"/>
      <c r="OIU1658" s="107"/>
      <c r="OIV1658" s="107"/>
      <c r="OIW1658" s="107"/>
      <c r="OIX1658" s="107"/>
      <c r="OIY1658" s="107"/>
      <c r="OIZ1658" s="107"/>
      <c r="OJA1658" s="107"/>
      <c r="OJB1658" s="107"/>
      <c r="OJC1658" s="107"/>
      <c r="OJD1658" s="107"/>
      <c r="OJE1658" s="107"/>
      <c r="OJF1658" s="107"/>
      <c r="OJG1658" s="107"/>
      <c r="OJH1658" s="107"/>
      <c r="OJI1658" s="107"/>
      <c r="OJJ1658" s="107"/>
      <c r="OJK1658" s="107"/>
      <c r="OJL1658" s="107"/>
      <c r="OJM1658" s="107"/>
      <c r="OJN1658" s="107"/>
      <c r="OJO1658" s="107"/>
      <c r="OJP1658" s="107"/>
      <c r="OJQ1658" s="107"/>
      <c r="OJR1658" s="107"/>
      <c r="OJS1658" s="107"/>
      <c r="OJT1658" s="107"/>
      <c r="OJU1658" s="107"/>
      <c r="OJV1658" s="107"/>
      <c r="OJW1658" s="107"/>
      <c r="OJX1658" s="107"/>
      <c r="OJY1658" s="107"/>
      <c r="OJZ1658" s="107"/>
      <c r="OKA1658" s="107"/>
      <c r="OKB1658" s="107"/>
      <c r="OKC1658" s="107"/>
      <c r="OKD1658" s="107"/>
      <c r="OKE1658" s="107"/>
      <c r="OKF1658" s="107"/>
      <c r="OKG1658" s="107"/>
      <c r="OKH1658" s="107"/>
      <c r="OKI1658" s="107"/>
      <c r="OKJ1658" s="107"/>
      <c r="OKK1658" s="107"/>
      <c r="OKL1658" s="107"/>
      <c r="OKM1658" s="107"/>
      <c r="OKN1658" s="107"/>
      <c r="OKO1658" s="107"/>
      <c r="OKP1658" s="107"/>
      <c r="OKQ1658" s="107"/>
      <c r="OKR1658" s="107"/>
      <c r="OKS1658" s="107"/>
      <c r="OKT1658" s="107"/>
      <c r="OKU1658" s="107"/>
      <c r="OKV1658" s="107"/>
      <c r="OKW1658" s="107"/>
      <c r="OKX1658" s="107"/>
      <c r="OKY1658" s="107"/>
      <c r="OKZ1658" s="107"/>
      <c r="OLA1658" s="107"/>
      <c r="OLB1658" s="107"/>
      <c r="OLC1658" s="107"/>
      <c r="OLD1658" s="107"/>
      <c r="OLE1658" s="107"/>
      <c r="OLF1658" s="107"/>
      <c r="OLG1658" s="107"/>
      <c r="OLH1658" s="107"/>
      <c r="OLI1658" s="107"/>
      <c r="OLJ1658" s="107"/>
      <c r="OLK1658" s="107"/>
      <c r="OLL1658" s="107"/>
      <c r="OLM1658" s="107"/>
      <c r="OLN1658" s="107"/>
      <c r="OLO1658" s="107"/>
      <c r="OLP1658" s="107"/>
      <c r="OLQ1658" s="107"/>
      <c r="OLR1658" s="107"/>
      <c r="OLS1658" s="107"/>
      <c r="OLT1658" s="107"/>
      <c r="OLU1658" s="107"/>
      <c r="OLV1658" s="107"/>
      <c r="OLW1658" s="107"/>
      <c r="OLX1658" s="107"/>
      <c r="OLY1658" s="107"/>
      <c r="OLZ1658" s="107"/>
      <c r="OMA1658" s="107"/>
      <c r="OMB1658" s="107"/>
      <c r="OMC1658" s="107"/>
      <c r="OMD1658" s="107"/>
      <c r="OME1658" s="107"/>
      <c r="OMF1658" s="107"/>
      <c r="OMG1658" s="107"/>
      <c r="OMH1658" s="107"/>
      <c r="OMI1658" s="107"/>
      <c r="OMJ1658" s="107"/>
      <c r="OMK1658" s="107"/>
      <c r="OML1658" s="107"/>
      <c r="OMM1658" s="107"/>
      <c r="OMN1658" s="107"/>
      <c r="OMO1658" s="107"/>
      <c r="OMP1658" s="107"/>
      <c r="OMQ1658" s="107"/>
      <c r="OMR1658" s="107"/>
      <c r="OMS1658" s="107"/>
      <c r="OMT1658" s="107"/>
      <c r="OMU1658" s="107"/>
      <c r="OMV1658" s="107"/>
      <c r="OMW1658" s="107"/>
      <c r="OMX1658" s="107"/>
      <c r="OMY1658" s="107"/>
      <c r="OMZ1658" s="107"/>
      <c r="ONA1658" s="107"/>
      <c r="ONB1658" s="107"/>
      <c r="ONC1658" s="107"/>
      <c r="OND1658" s="107"/>
      <c r="ONE1658" s="107"/>
      <c r="ONF1658" s="107"/>
      <c r="ONG1658" s="107"/>
      <c r="ONH1658" s="107"/>
      <c r="ONI1658" s="107"/>
      <c r="ONJ1658" s="107"/>
      <c r="ONK1658" s="107"/>
      <c r="ONL1658" s="107"/>
      <c r="ONM1658" s="107"/>
      <c r="ONN1658" s="107"/>
      <c r="ONO1658" s="107"/>
      <c r="ONP1658" s="107"/>
      <c r="ONQ1658" s="107"/>
      <c r="ONR1658" s="107"/>
      <c r="ONS1658" s="107"/>
      <c r="ONT1658" s="107"/>
      <c r="ONU1658" s="107"/>
      <c r="ONV1658" s="107"/>
      <c r="ONW1658" s="107"/>
      <c r="ONX1658" s="107"/>
      <c r="ONY1658" s="107"/>
      <c r="ONZ1658" s="107"/>
      <c r="OOA1658" s="107"/>
      <c r="OOB1658" s="107"/>
      <c r="OOC1658" s="107"/>
      <c r="OOD1658" s="107"/>
      <c r="OOE1658" s="107"/>
      <c r="OOF1658" s="107"/>
      <c r="OOG1658" s="107"/>
      <c r="OOH1658" s="107"/>
      <c r="OOI1658" s="107"/>
      <c r="OOJ1658" s="107"/>
      <c r="OOK1658" s="107"/>
      <c r="OOL1658" s="107"/>
      <c r="OOM1658" s="107"/>
      <c r="OON1658" s="107"/>
      <c r="OOO1658" s="107"/>
      <c r="OOP1658" s="107"/>
      <c r="OOQ1658" s="107"/>
      <c r="OOR1658" s="107"/>
      <c r="OOS1658" s="107"/>
      <c r="OOT1658" s="107"/>
      <c r="OOU1658" s="107"/>
      <c r="OOV1658" s="107"/>
      <c r="OOW1658" s="107"/>
      <c r="OOX1658" s="107"/>
      <c r="OOY1658" s="107"/>
      <c r="OOZ1658" s="107"/>
      <c r="OPA1658" s="107"/>
      <c r="OPB1658" s="107"/>
      <c r="OPC1658" s="107"/>
      <c r="OPD1658" s="107"/>
      <c r="OPE1658" s="107"/>
      <c r="OPF1658" s="107"/>
      <c r="OPG1658" s="107"/>
      <c r="OPH1658" s="107"/>
      <c r="OPI1658" s="107"/>
      <c r="OPJ1658" s="107"/>
      <c r="OPK1658" s="107"/>
      <c r="OPL1658" s="107"/>
      <c r="OPM1658" s="107"/>
      <c r="OPN1658" s="107"/>
      <c r="OPO1658" s="107"/>
      <c r="OPP1658" s="107"/>
      <c r="OPQ1658" s="107"/>
      <c r="OPR1658" s="107"/>
      <c r="OPS1658" s="107"/>
      <c r="OPT1658" s="107"/>
      <c r="OPU1658" s="107"/>
      <c r="OPV1658" s="107"/>
      <c r="OPW1658" s="107"/>
      <c r="OPX1658" s="107"/>
      <c r="OPY1658" s="107"/>
      <c r="OPZ1658" s="107"/>
      <c r="OQA1658" s="107"/>
      <c r="OQB1658" s="107"/>
      <c r="OQC1658" s="107"/>
      <c r="OQD1658" s="107"/>
      <c r="OQE1658" s="107"/>
      <c r="OQF1658" s="107"/>
      <c r="OQG1658" s="107"/>
      <c r="OQH1658" s="107"/>
      <c r="OQI1658" s="107"/>
      <c r="OQJ1658" s="107"/>
      <c r="OQK1658" s="107"/>
      <c r="OQL1658" s="107"/>
      <c r="OQM1658" s="107"/>
      <c r="OQN1658" s="107"/>
      <c r="OQO1658" s="107"/>
      <c r="OQP1658" s="107"/>
      <c r="OQQ1658" s="107"/>
      <c r="OQR1658" s="107"/>
      <c r="OQS1658" s="107"/>
      <c r="OQT1658" s="107"/>
      <c r="OQU1658" s="107"/>
      <c r="OQV1658" s="107"/>
      <c r="OQW1658" s="107"/>
      <c r="OQX1658" s="107"/>
      <c r="OQY1658" s="107"/>
      <c r="OQZ1658" s="107"/>
      <c r="ORA1658" s="107"/>
      <c r="ORB1658" s="107"/>
      <c r="ORC1658" s="107"/>
      <c r="ORD1658" s="107"/>
      <c r="ORE1658" s="107"/>
      <c r="ORF1658" s="107"/>
      <c r="ORG1658" s="107"/>
      <c r="ORH1658" s="107"/>
      <c r="ORI1658" s="107"/>
      <c r="ORJ1658" s="107"/>
      <c r="ORK1658" s="107"/>
      <c r="ORL1658" s="107"/>
      <c r="ORM1658" s="107"/>
      <c r="ORN1658" s="107"/>
      <c r="ORO1658" s="107"/>
      <c r="ORP1658" s="107"/>
      <c r="ORQ1658" s="107"/>
      <c r="ORR1658" s="107"/>
      <c r="ORS1658" s="107"/>
      <c r="ORT1658" s="107"/>
      <c r="ORU1658" s="107"/>
      <c r="ORV1658" s="107"/>
      <c r="ORW1658" s="107"/>
      <c r="ORX1658" s="107"/>
      <c r="ORY1658" s="107"/>
      <c r="ORZ1658" s="107"/>
      <c r="OSA1658" s="107"/>
      <c r="OSB1658" s="107"/>
      <c r="OSC1658" s="107"/>
      <c r="OSD1658" s="107"/>
      <c r="OSE1658" s="107"/>
      <c r="OSF1658" s="107"/>
      <c r="OSG1658" s="107"/>
      <c r="OSH1658" s="107"/>
      <c r="OSI1658" s="107"/>
      <c r="OSJ1658" s="107"/>
      <c r="OSK1658" s="107"/>
      <c r="OSL1658" s="107"/>
      <c r="OSM1658" s="107"/>
      <c r="OSN1658" s="107"/>
      <c r="OSO1658" s="107"/>
      <c r="OSP1658" s="107"/>
      <c r="OSQ1658" s="107"/>
      <c r="OSR1658" s="107"/>
      <c r="OSS1658" s="107"/>
      <c r="OST1658" s="107"/>
      <c r="OSU1658" s="107"/>
      <c r="OSV1658" s="107"/>
      <c r="OSW1658" s="107"/>
      <c r="OSX1658" s="107"/>
      <c r="OSY1658" s="107"/>
      <c r="OSZ1658" s="107"/>
      <c r="OTA1658" s="107"/>
      <c r="OTB1658" s="107"/>
      <c r="OTC1658" s="107"/>
      <c r="OTD1658" s="107"/>
      <c r="OTE1658" s="107"/>
      <c r="OTF1658" s="107"/>
      <c r="OTG1658" s="107"/>
      <c r="OTH1658" s="107"/>
      <c r="OTI1658" s="107"/>
      <c r="OTJ1658" s="107"/>
      <c r="OTK1658" s="107"/>
      <c r="OTL1658" s="107"/>
      <c r="OTM1658" s="107"/>
      <c r="OTN1658" s="107"/>
      <c r="OTO1658" s="107"/>
      <c r="OTP1658" s="107"/>
      <c r="OTQ1658" s="107"/>
      <c r="OTR1658" s="107"/>
      <c r="OTS1658" s="107"/>
      <c r="OTT1658" s="107"/>
      <c r="OTU1658" s="107"/>
      <c r="OTV1658" s="107"/>
      <c r="OTW1658" s="107"/>
      <c r="OTX1658" s="107"/>
      <c r="OTY1658" s="107"/>
      <c r="OTZ1658" s="107"/>
      <c r="OUA1658" s="107"/>
      <c r="OUB1658" s="107"/>
      <c r="OUC1658" s="107"/>
      <c r="OUD1658" s="107"/>
      <c r="OUE1658" s="107"/>
      <c r="OUF1658" s="107"/>
      <c r="OUG1658" s="107"/>
      <c r="OUH1658" s="107"/>
      <c r="OUI1658" s="107"/>
      <c r="OUJ1658" s="107"/>
      <c r="OUK1658" s="107"/>
      <c r="OUL1658" s="107"/>
      <c r="OUM1658" s="107"/>
      <c r="OUN1658" s="107"/>
      <c r="OUO1658" s="107"/>
      <c r="OUP1658" s="107"/>
      <c r="OUQ1658" s="107"/>
      <c r="OUR1658" s="107"/>
      <c r="OUS1658" s="107"/>
      <c r="OUT1658" s="107"/>
      <c r="OUU1658" s="107"/>
      <c r="OUV1658" s="107"/>
      <c r="OUW1658" s="107"/>
      <c r="OUX1658" s="107"/>
      <c r="OUY1658" s="107"/>
      <c r="OUZ1658" s="107"/>
      <c r="OVA1658" s="107"/>
      <c r="OVB1658" s="107"/>
      <c r="OVC1658" s="107"/>
      <c r="OVD1658" s="107"/>
      <c r="OVE1658" s="107"/>
      <c r="OVF1658" s="107"/>
      <c r="OVG1658" s="107"/>
      <c r="OVH1658" s="107"/>
      <c r="OVI1658" s="107"/>
      <c r="OVJ1658" s="107"/>
      <c r="OVK1658" s="107"/>
      <c r="OVL1658" s="107"/>
      <c r="OVM1658" s="107"/>
      <c r="OVN1658" s="107"/>
      <c r="OVO1658" s="107"/>
      <c r="OVP1658" s="107"/>
      <c r="OVQ1658" s="107"/>
      <c r="OVR1658" s="107"/>
      <c r="OVS1658" s="107"/>
      <c r="OVT1658" s="107"/>
      <c r="OVU1658" s="107"/>
      <c r="OVV1658" s="107"/>
      <c r="OVW1658" s="107"/>
      <c r="OVX1658" s="107"/>
      <c r="OVY1658" s="107"/>
      <c r="OVZ1658" s="107"/>
      <c r="OWA1658" s="107"/>
      <c r="OWB1658" s="107"/>
      <c r="OWC1658" s="107"/>
      <c r="OWD1658" s="107"/>
      <c r="OWE1658" s="107"/>
      <c r="OWF1658" s="107"/>
      <c r="OWG1658" s="107"/>
      <c r="OWH1658" s="107"/>
      <c r="OWI1658" s="107"/>
      <c r="OWJ1658" s="107"/>
      <c r="OWK1658" s="107"/>
      <c r="OWL1658" s="107"/>
      <c r="OWM1658" s="107"/>
      <c r="OWN1658" s="107"/>
      <c r="OWO1658" s="107"/>
      <c r="OWP1658" s="107"/>
      <c r="OWQ1658" s="107"/>
      <c r="OWR1658" s="107"/>
      <c r="OWS1658" s="107"/>
      <c r="OWT1658" s="107"/>
      <c r="OWU1658" s="107"/>
      <c r="OWV1658" s="107"/>
      <c r="OWW1658" s="107"/>
      <c r="OWX1658" s="107"/>
      <c r="OWY1658" s="107"/>
      <c r="OWZ1658" s="107"/>
      <c r="OXA1658" s="107"/>
      <c r="OXB1658" s="107"/>
      <c r="OXC1658" s="107"/>
      <c r="OXD1658" s="107"/>
      <c r="OXE1658" s="107"/>
      <c r="OXF1658" s="107"/>
      <c r="OXG1658" s="107"/>
      <c r="OXH1658" s="107"/>
      <c r="OXI1658" s="107"/>
      <c r="OXJ1658" s="107"/>
      <c r="OXK1658" s="107"/>
      <c r="OXL1658" s="107"/>
      <c r="OXM1658" s="107"/>
      <c r="OXN1658" s="107"/>
      <c r="OXO1658" s="107"/>
      <c r="OXP1658" s="107"/>
      <c r="OXQ1658" s="107"/>
      <c r="OXR1658" s="107"/>
      <c r="OXS1658" s="107"/>
      <c r="OXT1658" s="107"/>
      <c r="OXU1658" s="107"/>
      <c r="OXV1658" s="107"/>
      <c r="OXW1658" s="107"/>
      <c r="OXX1658" s="107"/>
      <c r="OXY1658" s="107"/>
      <c r="OXZ1658" s="107"/>
      <c r="OYA1658" s="107"/>
      <c r="OYB1658" s="107"/>
      <c r="OYC1658" s="107"/>
      <c r="OYD1658" s="107"/>
      <c r="OYE1658" s="107"/>
      <c r="OYF1658" s="107"/>
      <c r="OYG1658" s="107"/>
      <c r="OYH1658" s="107"/>
      <c r="OYI1658" s="107"/>
      <c r="OYJ1658" s="107"/>
      <c r="OYK1658" s="107"/>
      <c r="OYL1658" s="107"/>
      <c r="OYM1658" s="107"/>
      <c r="OYN1658" s="107"/>
      <c r="OYO1658" s="107"/>
      <c r="OYP1658" s="107"/>
      <c r="OYQ1658" s="107"/>
      <c r="OYR1658" s="107"/>
      <c r="OYS1658" s="107"/>
      <c r="OYT1658" s="107"/>
      <c r="OYU1658" s="107"/>
      <c r="OYV1658" s="107"/>
      <c r="OYW1658" s="107"/>
      <c r="OYX1658" s="107"/>
      <c r="OYY1658" s="107"/>
      <c r="OYZ1658" s="107"/>
      <c r="OZA1658" s="107"/>
      <c r="OZB1658" s="107"/>
      <c r="OZC1658" s="107"/>
      <c r="OZD1658" s="107"/>
      <c r="OZE1658" s="107"/>
      <c r="OZF1658" s="107"/>
      <c r="OZG1658" s="107"/>
      <c r="OZH1658" s="107"/>
      <c r="OZI1658" s="107"/>
      <c r="OZJ1658" s="107"/>
      <c r="OZK1658" s="107"/>
      <c r="OZL1658" s="107"/>
      <c r="OZM1658" s="107"/>
      <c r="OZN1658" s="107"/>
      <c r="OZO1658" s="107"/>
      <c r="OZP1658" s="107"/>
      <c r="OZQ1658" s="107"/>
      <c r="OZR1658" s="107"/>
      <c r="OZS1658" s="107"/>
      <c r="OZT1658" s="107"/>
      <c r="OZU1658" s="107"/>
      <c r="OZV1658" s="107"/>
      <c r="OZW1658" s="107"/>
      <c r="OZX1658" s="107"/>
      <c r="OZY1658" s="107"/>
      <c r="OZZ1658" s="107"/>
      <c r="PAA1658" s="107"/>
      <c r="PAB1658" s="107"/>
      <c r="PAC1658" s="107"/>
      <c r="PAD1658" s="107"/>
      <c r="PAE1658" s="107"/>
      <c r="PAF1658" s="107"/>
      <c r="PAG1658" s="107"/>
      <c r="PAH1658" s="107"/>
      <c r="PAI1658" s="107"/>
      <c r="PAJ1658" s="107"/>
      <c r="PAK1658" s="107"/>
      <c r="PAL1658" s="107"/>
      <c r="PAM1658" s="107"/>
      <c r="PAN1658" s="107"/>
      <c r="PAO1658" s="107"/>
      <c r="PAP1658" s="107"/>
      <c r="PAQ1658" s="107"/>
      <c r="PAR1658" s="107"/>
      <c r="PAS1658" s="107"/>
      <c r="PAT1658" s="107"/>
      <c r="PAU1658" s="107"/>
      <c r="PAV1658" s="107"/>
      <c r="PAW1658" s="107"/>
      <c r="PAX1658" s="107"/>
      <c r="PAY1658" s="107"/>
      <c r="PAZ1658" s="107"/>
      <c r="PBA1658" s="107"/>
      <c r="PBB1658" s="107"/>
      <c r="PBC1658" s="107"/>
      <c r="PBD1658" s="107"/>
      <c r="PBE1658" s="107"/>
      <c r="PBF1658" s="107"/>
      <c r="PBG1658" s="107"/>
      <c r="PBH1658" s="107"/>
      <c r="PBI1658" s="107"/>
      <c r="PBJ1658" s="107"/>
      <c r="PBK1658" s="107"/>
      <c r="PBL1658" s="107"/>
      <c r="PBM1658" s="107"/>
      <c r="PBN1658" s="107"/>
      <c r="PBO1658" s="107"/>
      <c r="PBP1658" s="107"/>
      <c r="PBQ1658" s="107"/>
      <c r="PBR1658" s="107"/>
      <c r="PBS1658" s="107"/>
      <c r="PBT1658" s="107"/>
      <c r="PBU1658" s="107"/>
      <c r="PBV1658" s="107"/>
      <c r="PBW1658" s="107"/>
      <c r="PBX1658" s="107"/>
      <c r="PBY1658" s="107"/>
      <c r="PBZ1658" s="107"/>
      <c r="PCA1658" s="107"/>
      <c r="PCB1658" s="107"/>
      <c r="PCC1658" s="107"/>
      <c r="PCD1658" s="107"/>
      <c r="PCE1658" s="107"/>
      <c r="PCF1658" s="107"/>
      <c r="PCG1658" s="107"/>
      <c r="PCH1658" s="107"/>
      <c r="PCI1658" s="107"/>
      <c r="PCJ1658" s="107"/>
      <c r="PCK1658" s="107"/>
      <c r="PCL1658" s="107"/>
      <c r="PCM1658" s="107"/>
      <c r="PCN1658" s="107"/>
      <c r="PCO1658" s="107"/>
      <c r="PCP1658" s="107"/>
      <c r="PCQ1658" s="107"/>
      <c r="PCR1658" s="107"/>
      <c r="PCS1658" s="107"/>
      <c r="PCT1658" s="107"/>
      <c r="PCU1658" s="107"/>
      <c r="PCV1658" s="107"/>
      <c r="PCW1658" s="107"/>
      <c r="PCX1658" s="107"/>
      <c r="PCY1658" s="107"/>
      <c r="PCZ1658" s="107"/>
      <c r="PDA1658" s="107"/>
      <c r="PDB1658" s="107"/>
      <c r="PDC1658" s="107"/>
      <c r="PDD1658" s="107"/>
      <c r="PDE1658" s="107"/>
      <c r="PDF1658" s="107"/>
      <c r="PDG1658" s="107"/>
      <c r="PDH1658" s="107"/>
      <c r="PDI1658" s="107"/>
      <c r="PDJ1658" s="107"/>
      <c r="PDK1658" s="107"/>
      <c r="PDL1658" s="107"/>
      <c r="PDM1658" s="107"/>
      <c r="PDN1658" s="107"/>
      <c r="PDO1658" s="107"/>
      <c r="PDP1658" s="107"/>
      <c r="PDQ1658" s="107"/>
      <c r="PDR1658" s="107"/>
      <c r="PDS1658" s="107"/>
      <c r="PDT1658" s="107"/>
      <c r="PDU1658" s="107"/>
      <c r="PDV1658" s="107"/>
      <c r="PDW1658" s="107"/>
      <c r="PDX1658" s="107"/>
      <c r="PDY1658" s="107"/>
      <c r="PDZ1658" s="107"/>
      <c r="PEA1658" s="107"/>
      <c r="PEB1658" s="107"/>
      <c r="PEC1658" s="107"/>
      <c r="PED1658" s="107"/>
      <c r="PEE1658" s="107"/>
      <c r="PEF1658" s="107"/>
      <c r="PEG1658" s="107"/>
      <c r="PEH1658" s="107"/>
      <c r="PEI1658" s="107"/>
      <c r="PEJ1658" s="107"/>
      <c r="PEK1658" s="107"/>
      <c r="PEL1658" s="107"/>
      <c r="PEM1658" s="107"/>
      <c r="PEN1658" s="107"/>
      <c r="PEO1658" s="107"/>
      <c r="PEP1658" s="107"/>
      <c r="PEQ1658" s="107"/>
      <c r="PER1658" s="107"/>
      <c r="PES1658" s="107"/>
      <c r="PET1658" s="107"/>
      <c r="PEU1658" s="107"/>
      <c r="PEV1658" s="107"/>
      <c r="PEW1658" s="107"/>
      <c r="PEX1658" s="107"/>
      <c r="PEY1658" s="107"/>
      <c r="PEZ1658" s="107"/>
      <c r="PFA1658" s="107"/>
      <c r="PFB1658" s="107"/>
      <c r="PFC1658" s="107"/>
      <c r="PFD1658" s="107"/>
      <c r="PFE1658" s="107"/>
      <c r="PFF1658" s="107"/>
      <c r="PFG1658" s="107"/>
      <c r="PFH1658" s="107"/>
      <c r="PFI1658" s="107"/>
      <c r="PFJ1658" s="107"/>
      <c r="PFK1658" s="107"/>
      <c r="PFL1658" s="107"/>
      <c r="PFM1658" s="107"/>
      <c r="PFN1658" s="107"/>
      <c r="PFO1658" s="107"/>
      <c r="PFP1658" s="107"/>
      <c r="PFQ1658" s="107"/>
      <c r="PFR1658" s="107"/>
      <c r="PFS1658" s="107"/>
      <c r="PFT1658" s="107"/>
      <c r="PFU1658" s="107"/>
      <c r="PFV1658" s="107"/>
      <c r="PFW1658" s="107"/>
      <c r="PFX1658" s="107"/>
      <c r="PFY1658" s="107"/>
      <c r="PFZ1658" s="107"/>
      <c r="PGA1658" s="107"/>
      <c r="PGB1658" s="107"/>
      <c r="PGC1658" s="107"/>
      <c r="PGD1658" s="107"/>
      <c r="PGE1658" s="107"/>
      <c r="PGF1658" s="107"/>
      <c r="PGG1658" s="107"/>
      <c r="PGH1658" s="107"/>
      <c r="PGI1658" s="107"/>
      <c r="PGJ1658" s="107"/>
      <c r="PGK1658" s="107"/>
      <c r="PGL1658" s="107"/>
      <c r="PGM1658" s="107"/>
      <c r="PGN1658" s="107"/>
      <c r="PGO1658" s="107"/>
      <c r="PGP1658" s="107"/>
      <c r="PGQ1658" s="107"/>
      <c r="PGR1658" s="107"/>
      <c r="PGS1658" s="107"/>
      <c r="PGT1658" s="107"/>
      <c r="PGU1658" s="107"/>
      <c r="PGV1658" s="107"/>
      <c r="PGW1658" s="107"/>
      <c r="PGX1658" s="107"/>
      <c r="PGY1658" s="107"/>
      <c r="PGZ1658" s="107"/>
      <c r="PHA1658" s="107"/>
      <c r="PHB1658" s="107"/>
      <c r="PHC1658" s="107"/>
      <c r="PHD1658" s="107"/>
      <c r="PHE1658" s="107"/>
      <c r="PHF1658" s="107"/>
      <c r="PHG1658" s="107"/>
      <c r="PHH1658" s="107"/>
      <c r="PHI1658" s="107"/>
      <c r="PHJ1658" s="107"/>
      <c r="PHK1658" s="107"/>
      <c r="PHL1658" s="107"/>
      <c r="PHM1658" s="107"/>
      <c r="PHN1658" s="107"/>
      <c r="PHO1658" s="107"/>
      <c r="PHP1658" s="107"/>
      <c r="PHQ1658" s="107"/>
      <c r="PHR1658" s="107"/>
      <c r="PHS1658" s="107"/>
      <c r="PHT1658" s="107"/>
      <c r="PHU1658" s="107"/>
      <c r="PHV1658" s="107"/>
      <c r="PHW1658" s="107"/>
      <c r="PHX1658" s="107"/>
      <c r="PHY1658" s="107"/>
      <c r="PHZ1658" s="107"/>
      <c r="PIA1658" s="107"/>
      <c r="PIB1658" s="107"/>
      <c r="PIC1658" s="107"/>
      <c r="PID1658" s="107"/>
      <c r="PIE1658" s="107"/>
      <c r="PIF1658" s="107"/>
      <c r="PIG1658" s="107"/>
      <c r="PIH1658" s="107"/>
      <c r="PII1658" s="107"/>
      <c r="PIJ1658" s="107"/>
      <c r="PIK1658" s="107"/>
      <c r="PIL1658" s="107"/>
      <c r="PIM1658" s="107"/>
      <c r="PIN1658" s="107"/>
      <c r="PIO1658" s="107"/>
      <c r="PIP1658" s="107"/>
      <c r="PIQ1658" s="107"/>
      <c r="PIR1658" s="107"/>
      <c r="PIS1658" s="107"/>
      <c r="PIT1658" s="107"/>
      <c r="PIU1658" s="107"/>
      <c r="PIV1658" s="107"/>
      <c r="PIW1658" s="107"/>
      <c r="PIX1658" s="107"/>
      <c r="PIY1658" s="107"/>
      <c r="PIZ1658" s="107"/>
      <c r="PJA1658" s="107"/>
      <c r="PJB1658" s="107"/>
      <c r="PJC1658" s="107"/>
      <c r="PJD1658" s="107"/>
      <c r="PJE1658" s="107"/>
      <c r="PJF1658" s="107"/>
      <c r="PJG1658" s="107"/>
      <c r="PJH1658" s="107"/>
      <c r="PJI1658" s="107"/>
      <c r="PJJ1658" s="107"/>
      <c r="PJK1658" s="107"/>
      <c r="PJL1658" s="107"/>
      <c r="PJM1658" s="107"/>
      <c r="PJN1658" s="107"/>
      <c r="PJO1658" s="107"/>
      <c r="PJP1658" s="107"/>
      <c r="PJQ1658" s="107"/>
      <c r="PJR1658" s="107"/>
      <c r="PJS1658" s="107"/>
      <c r="PJT1658" s="107"/>
      <c r="PJU1658" s="107"/>
      <c r="PJV1658" s="107"/>
      <c r="PJW1658" s="107"/>
      <c r="PJX1658" s="107"/>
      <c r="PJY1658" s="107"/>
      <c r="PJZ1658" s="107"/>
      <c r="PKA1658" s="107"/>
      <c r="PKB1658" s="107"/>
      <c r="PKC1658" s="107"/>
      <c r="PKD1658" s="107"/>
      <c r="PKE1658" s="107"/>
      <c r="PKF1658" s="107"/>
      <c r="PKG1658" s="107"/>
      <c r="PKH1658" s="107"/>
      <c r="PKI1658" s="107"/>
      <c r="PKJ1658" s="107"/>
      <c r="PKK1658" s="107"/>
      <c r="PKL1658" s="107"/>
      <c r="PKM1658" s="107"/>
      <c r="PKN1658" s="107"/>
      <c r="PKO1658" s="107"/>
      <c r="PKP1658" s="107"/>
      <c r="PKQ1658" s="107"/>
      <c r="PKR1658" s="107"/>
      <c r="PKS1658" s="107"/>
      <c r="PKT1658" s="107"/>
      <c r="PKU1658" s="107"/>
      <c r="PKV1658" s="107"/>
      <c r="PKW1658" s="107"/>
      <c r="PKX1658" s="107"/>
      <c r="PKY1658" s="107"/>
      <c r="PKZ1658" s="107"/>
      <c r="PLA1658" s="107"/>
      <c r="PLB1658" s="107"/>
      <c r="PLC1658" s="107"/>
      <c r="PLD1658" s="107"/>
      <c r="PLE1658" s="107"/>
      <c r="PLF1658" s="107"/>
      <c r="PLG1658" s="107"/>
      <c r="PLH1658" s="107"/>
      <c r="PLI1658" s="107"/>
      <c r="PLJ1658" s="107"/>
      <c r="PLK1658" s="107"/>
      <c r="PLL1658" s="107"/>
      <c r="PLM1658" s="107"/>
      <c r="PLN1658" s="107"/>
      <c r="PLO1658" s="107"/>
      <c r="PLP1658" s="107"/>
      <c r="PLQ1658" s="107"/>
      <c r="PLR1658" s="107"/>
      <c r="PLS1658" s="107"/>
      <c r="PLT1658" s="107"/>
      <c r="PLU1658" s="107"/>
      <c r="PLV1658" s="107"/>
      <c r="PLW1658" s="107"/>
      <c r="PLX1658" s="107"/>
      <c r="PLY1658" s="107"/>
      <c r="PLZ1658" s="107"/>
      <c r="PMA1658" s="107"/>
      <c r="PMB1658" s="107"/>
      <c r="PMC1658" s="107"/>
      <c r="PMD1658" s="107"/>
      <c r="PME1658" s="107"/>
      <c r="PMF1658" s="107"/>
      <c r="PMG1658" s="107"/>
      <c r="PMH1658" s="107"/>
      <c r="PMI1658" s="107"/>
      <c r="PMJ1658" s="107"/>
      <c r="PMK1658" s="107"/>
      <c r="PML1658" s="107"/>
      <c r="PMM1658" s="107"/>
      <c r="PMN1658" s="107"/>
      <c r="PMO1658" s="107"/>
      <c r="PMP1658" s="107"/>
      <c r="PMQ1658" s="107"/>
      <c r="PMR1658" s="107"/>
      <c r="PMS1658" s="107"/>
      <c r="PMT1658" s="107"/>
      <c r="PMU1658" s="107"/>
      <c r="PMV1658" s="107"/>
      <c r="PMW1658" s="107"/>
      <c r="PMX1658" s="107"/>
      <c r="PMY1658" s="107"/>
      <c r="PMZ1658" s="107"/>
      <c r="PNA1658" s="107"/>
      <c r="PNB1658" s="107"/>
      <c r="PNC1658" s="107"/>
      <c r="PND1658" s="107"/>
      <c r="PNE1658" s="107"/>
      <c r="PNF1658" s="107"/>
      <c r="PNG1658" s="107"/>
      <c r="PNH1658" s="107"/>
      <c r="PNI1658" s="107"/>
      <c r="PNJ1658" s="107"/>
      <c r="PNK1658" s="107"/>
      <c r="PNL1658" s="107"/>
      <c r="PNM1658" s="107"/>
      <c r="PNN1658" s="107"/>
      <c r="PNO1658" s="107"/>
      <c r="PNP1658" s="107"/>
      <c r="PNQ1658" s="107"/>
      <c r="PNR1658" s="107"/>
      <c r="PNS1658" s="107"/>
      <c r="PNT1658" s="107"/>
      <c r="PNU1658" s="107"/>
      <c r="PNV1658" s="107"/>
      <c r="PNW1658" s="107"/>
      <c r="PNX1658" s="107"/>
      <c r="PNY1658" s="107"/>
      <c r="PNZ1658" s="107"/>
      <c r="POA1658" s="107"/>
      <c r="POB1658" s="107"/>
      <c r="POC1658" s="107"/>
      <c r="POD1658" s="107"/>
      <c r="POE1658" s="107"/>
      <c r="POF1658" s="107"/>
      <c r="POG1658" s="107"/>
      <c r="POH1658" s="107"/>
      <c r="POI1658" s="107"/>
      <c r="POJ1658" s="107"/>
      <c r="POK1658" s="107"/>
      <c r="POL1658" s="107"/>
      <c r="POM1658" s="107"/>
      <c r="PON1658" s="107"/>
      <c r="POO1658" s="107"/>
      <c r="POP1658" s="107"/>
      <c r="POQ1658" s="107"/>
      <c r="POR1658" s="107"/>
      <c r="POS1658" s="107"/>
      <c r="POT1658" s="107"/>
      <c r="POU1658" s="107"/>
      <c r="POV1658" s="107"/>
      <c r="POW1658" s="107"/>
      <c r="POX1658" s="107"/>
      <c r="POY1658" s="107"/>
      <c r="POZ1658" s="107"/>
      <c r="PPA1658" s="107"/>
      <c r="PPB1658" s="107"/>
      <c r="PPC1658" s="107"/>
      <c r="PPD1658" s="107"/>
      <c r="PPE1658" s="107"/>
      <c r="PPF1658" s="107"/>
      <c r="PPG1658" s="107"/>
      <c r="PPH1658" s="107"/>
      <c r="PPI1658" s="107"/>
      <c r="PPJ1658" s="107"/>
      <c r="PPK1658" s="107"/>
      <c r="PPL1658" s="107"/>
      <c r="PPM1658" s="107"/>
      <c r="PPN1658" s="107"/>
      <c r="PPO1658" s="107"/>
      <c r="PPP1658" s="107"/>
      <c r="PPQ1658" s="107"/>
      <c r="PPR1658" s="107"/>
      <c r="PPS1658" s="107"/>
      <c r="PPT1658" s="107"/>
      <c r="PPU1658" s="107"/>
      <c r="PPV1658" s="107"/>
      <c r="PPW1658" s="107"/>
      <c r="PPX1658" s="107"/>
      <c r="PPY1658" s="107"/>
      <c r="PPZ1658" s="107"/>
      <c r="PQA1658" s="107"/>
      <c r="PQB1658" s="107"/>
      <c r="PQC1658" s="107"/>
      <c r="PQD1658" s="107"/>
      <c r="PQE1658" s="107"/>
      <c r="PQF1658" s="107"/>
      <c r="PQG1658" s="107"/>
      <c r="PQH1658" s="107"/>
      <c r="PQI1658" s="107"/>
      <c r="PQJ1658" s="107"/>
      <c r="PQK1658" s="107"/>
      <c r="PQL1658" s="107"/>
      <c r="PQM1658" s="107"/>
      <c r="PQN1658" s="107"/>
      <c r="PQO1658" s="107"/>
      <c r="PQP1658" s="107"/>
      <c r="PQQ1658" s="107"/>
      <c r="PQR1658" s="107"/>
      <c r="PQS1658" s="107"/>
      <c r="PQT1658" s="107"/>
      <c r="PQU1658" s="107"/>
      <c r="PQV1658" s="107"/>
      <c r="PQW1658" s="107"/>
      <c r="PQX1658" s="107"/>
      <c r="PQY1658" s="107"/>
      <c r="PQZ1658" s="107"/>
      <c r="PRA1658" s="107"/>
      <c r="PRB1658" s="107"/>
      <c r="PRC1658" s="107"/>
      <c r="PRD1658" s="107"/>
      <c r="PRE1658" s="107"/>
      <c r="PRF1658" s="107"/>
      <c r="PRG1658" s="107"/>
      <c r="PRH1658" s="107"/>
      <c r="PRI1658" s="107"/>
      <c r="PRJ1658" s="107"/>
      <c r="PRK1658" s="107"/>
      <c r="PRL1658" s="107"/>
      <c r="PRM1658" s="107"/>
      <c r="PRN1658" s="107"/>
      <c r="PRO1658" s="107"/>
      <c r="PRP1658" s="107"/>
      <c r="PRQ1658" s="107"/>
      <c r="PRR1658" s="107"/>
      <c r="PRS1658" s="107"/>
      <c r="PRT1658" s="107"/>
      <c r="PRU1658" s="107"/>
      <c r="PRV1658" s="107"/>
      <c r="PRW1658" s="107"/>
      <c r="PRX1658" s="107"/>
      <c r="PRY1658" s="107"/>
      <c r="PRZ1658" s="107"/>
      <c r="PSA1658" s="107"/>
      <c r="PSB1658" s="107"/>
      <c r="PSC1658" s="107"/>
      <c r="PSD1658" s="107"/>
      <c r="PSE1658" s="107"/>
      <c r="PSF1658" s="107"/>
      <c r="PSG1658" s="107"/>
      <c r="PSH1658" s="107"/>
      <c r="PSI1658" s="107"/>
      <c r="PSJ1658" s="107"/>
      <c r="PSK1658" s="107"/>
      <c r="PSL1658" s="107"/>
      <c r="PSM1658" s="107"/>
      <c r="PSN1658" s="107"/>
      <c r="PSO1658" s="107"/>
      <c r="PSP1658" s="107"/>
      <c r="PSQ1658" s="107"/>
      <c r="PSR1658" s="107"/>
      <c r="PSS1658" s="107"/>
      <c r="PST1658" s="107"/>
      <c r="PSU1658" s="107"/>
      <c r="PSV1658" s="107"/>
      <c r="PSW1658" s="107"/>
      <c r="PSX1658" s="107"/>
      <c r="PSY1658" s="107"/>
      <c r="PSZ1658" s="107"/>
      <c r="PTA1658" s="107"/>
      <c r="PTB1658" s="107"/>
      <c r="PTC1658" s="107"/>
      <c r="PTD1658" s="107"/>
      <c r="PTE1658" s="107"/>
      <c r="PTF1658" s="107"/>
      <c r="PTG1658" s="107"/>
      <c r="PTH1658" s="107"/>
      <c r="PTI1658" s="107"/>
      <c r="PTJ1658" s="107"/>
      <c r="PTK1658" s="107"/>
      <c r="PTL1658" s="107"/>
      <c r="PTM1658" s="107"/>
      <c r="PTN1658" s="107"/>
      <c r="PTO1658" s="107"/>
      <c r="PTP1658" s="107"/>
      <c r="PTQ1658" s="107"/>
      <c r="PTR1658" s="107"/>
      <c r="PTS1658" s="107"/>
      <c r="PTT1658" s="107"/>
      <c r="PTU1658" s="107"/>
      <c r="PTV1658" s="107"/>
      <c r="PTW1658" s="107"/>
      <c r="PTX1658" s="107"/>
      <c r="PTY1658" s="107"/>
      <c r="PTZ1658" s="107"/>
      <c r="PUA1658" s="107"/>
      <c r="PUB1658" s="107"/>
      <c r="PUC1658" s="107"/>
      <c r="PUD1658" s="107"/>
      <c r="PUE1658" s="107"/>
      <c r="PUF1658" s="107"/>
      <c r="PUG1658" s="107"/>
      <c r="PUH1658" s="107"/>
      <c r="PUI1658" s="107"/>
      <c r="PUJ1658" s="107"/>
      <c r="PUK1658" s="107"/>
      <c r="PUL1658" s="107"/>
      <c r="PUM1658" s="107"/>
      <c r="PUN1658" s="107"/>
      <c r="PUO1658" s="107"/>
      <c r="PUP1658" s="107"/>
      <c r="PUQ1658" s="107"/>
      <c r="PUR1658" s="107"/>
      <c r="PUS1658" s="107"/>
      <c r="PUT1658" s="107"/>
      <c r="PUU1658" s="107"/>
      <c r="PUV1658" s="107"/>
      <c r="PUW1658" s="107"/>
      <c r="PUX1658" s="107"/>
      <c r="PUY1658" s="107"/>
      <c r="PUZ1658" s="107"/>
      <c r="PVA1658" s="107"/>
      <c r="PVB1658" s="107"/>
      <c r="PVC1658" s="107"/>
      <c r="PVD1658" s="107"/>
      <c r="PVE1658" s="107"/>
      <c r="PVF1658" s="107"/>
      <c r="PVG1658" s="107"/>
      <c r="PVH1658" s="107"/>
      <c r="PVI1658" s="107"/>
      <c r="PVJ1658" s="107"/>
      <c r="PVK1658" s="107"/>
      <c r="PVL1658" s="107"/>
      <c r="PVM1658" s="107"/>
      <c r="PVN1658" s="107"/>
      <c r="PVO1658" s="107"/>
      <c r="PVP1658" s="107"/>
      <c r="PVQ1658" s="107"/>
      <c r="PVR1658" s="107"/>
      <c r="PVS1658" s="107"/>
      <c r="PVT1658" s="107"/>
      <c r="PVU1658" s="107"/>
      <c r="PVV1658" s="107"/>
      <c r="PVW1658" s="107"/>
      <c r="PVX1658" s="107"/>
      <c r="PVY1658" s="107"/>
      <c r="PVZ1658" s="107"/>
      <c r="PWA1658" s="107"/>
      <c r="PWB1658" s="107"/>
      <c r="PWC1658" s="107"/>
      <c r="PWD1658" s="107"/>
      <c r="PWE1658" s="107"/>
      <c r="PWF1658" s="107"/>
      <c r="PWG1658" s="107"/>
      <c r="PWH1658" s="107"/>
      <c r="PWI1658" s="107"/>
      <c r="PWJ1658" s="107"/>
      <c r="PWK1658" s="107"/>
      <c r="PWL1658" s="107"/>
      <c r="PWM1658" s="107"/>
      <c r="PWN1658" s="107"/>
      <c r="PWO1658" s="107"/>
      <c r="PWP1658" s="107"/>
      <c r="PWQ1658" s="107"/>
      <c r="PWR1658" s="107"/>
      <c r="PWS1658" s="107"/>
      <c r="PWT1658" s="107"/>
      <c r="PWU1658" s="107"/>
      <c r="PWV1658" s="107"/>
      <c r="PWW1658" s="107"/>
      <c r="PWX1658" s="107"/>
      <c r="PWY1658" s="107"/>
      <c r="PWZ1658" s="107"/>
      <c r="PXA1658" s="107"/>
      <c r="PXB1658" s="107"/>
      <c r="PXC1658" s="107"/>
      <c r="PXD1658" s="107"/>
      <c r="PXE1658" s="107"/>
      <c r="PXF1658" s="107"/>
      <c r="PXG1658" s="107"/>
      <c r="PXH1658" s="107"/>
      <c r="PXI1658" s="107"/>
      <c r="PXJ1658" s="107"/>
      <c r="PXK1658" s="107"/>
      <c r="PXL1658" s="107"/>
      <c r="PXM1658" s="107"/>
      <c r="PXN1658" s="107"/>
      <c r="PXO1658" s="107"/>
      <c r="PXP1658" s="107"/>
      <c r="PXQ1658" s="107"/>
      <c r="PXR1658" s="107"/>
      <c r="PXS1658" s="107"/>
      <c r="PXT1658" s="107"/>
      <c r="PXU1658" s="107"/>
      <c r="PXV1658" s="107"/>
      <c r="PXW1658" s="107"/>
      <c r="PXX1658" s="107"/>
      <c r="PXY1658" s="107"/>
      <c r="PXZ1658" s="107"/>
      <c r="PYA1658" s="107"/>
      <c r="PYB1658" s="107"/>
      <c r="PYC1658" s="107"/>
      <c r="PYD1658" s="107"/>
      <c r="PYE1658" s="107"/>
      <c r="PYF1658" s="107"/>
      <c r="PYG1658" s="107"/>
      <c r="PYH1658" s="107"/>
      <c r="PYI1658" s="107"/>
      <c r="PYJ1658" s="107"/>
      <c r="PYK1658" s="107"/>
      <c r="PYL1658" s="107"/>
      <c r="PYM1658" s="107"/>
      <c r="PYN1658" s="107"/>
      <c r="PYO1658" s="107"/>
      <c r="PYP1658" s="107"/>
      <c r="PYQ1658" s="107"/>
      <c r="PYR1658" s="107"/>
      <c r="PYS1658" s="107"/>
      <c r="PYT1658" s="107"/>
      <c r="PYU1658" s="107"/>
      <c r="PYV1658" s="107"/>
      <c r="PYW1658" s="107"/>
      <c r="PYX1658" s="107"/>
      <c r="PYY1658" s="107"/>
      <c r="PYZ1658" s="107"/>
      <c r="PZA1658" s="107"/>
      <c r="PZB1658" s="107"/>
      <c r="PZC1658" s="107"/>
      <c r="PZD1658" s="107"/>
      <c r="PZE1658" s="107"/>
      <c r="PZF1658" s="107"/>
      <c r="PZG1658" s="107"/>
      <c r="PZH1658" s="107"/>
      <c r="PZI1658" s="107"/>
      <c r="PZJ1658" s="107"/>
      <c r="PZK1658" s="107"/>
      <c r="PZL1658" s="107"/>
      <c r="PZM1658" s="107"/>
      <c r="PZN1658" s="107"/>
      <c r="PZO1658" s="107"/>
      <c r="PZP1658" s="107"/>
      <c r="PZQ1658" s="107"/>
      <c r="PZR1658" s="107"/>
      <c r="PZS1658" s="107"/>
      <c r="PZT1658" s="107"/>
      <c r="PZU1658" s="107"/>
      <c r="PZV1658" s="107"/>
      <c r="PZW1658" s="107"/>
      <c r="PZX1658" s="107"/>
      <c r="PZY1658" s="107"/>
      <c r="PZZ1658" s="107"/>
      <c r="QAA1658" s="107"/>
      <c r="QAB1658" s="107"/>
      <c r="QAC1658" s="107"/>
      <c r="QAD1658" s="107"/>
      <c r="QAE1658" s="107"/>
      <c r="QAF1658" s="107"/>
      <c r="QAG1658" s="107"/>
      <c r="QAH1658" s="107"/>
      <c r="QAI1658" s="107"/>
      <c r="QAJ1658" s="107"/>
      <c r="QAK1658" s="107"/>
      <c r="QAL1658" s="107"/>
      <c r="QAM1658" s="107"/>
      <c r="QAN1658" s="107"/>
      <c r="QAO1658" s="107"/>
      <c r="QAP1658" s="107"/>
      <c r="QAQ1658" s="107"/>
      <c r="QAR1658" s="107"/>
      <c r="QAS1658" s="107"/>
      <c r="QAT1658" s="107"/>
      <c r="QAU1658" s="107"/>
      <c r="QAV1658" s="107"/>
      <c r="QAW1658" s="107"/>
      <c r="QAX1658" s="107"/>
      <c r="QAY1658" s="107"/>
      <c r="QAZ1658" s="107"/>
      <c r="QBA1658" s="107"/>
      <c r="QBB1658" s="107"/>
      <c r="QBC1658" s="107"/>
      <c r="QBD1658" s="107"/>
      <c r="QBE1658" s="107"/>
      <c r="QBF1658" s="107"/>
      <c r="QBG1658" s="107"/>
      <c r="QBH1658" s="107"/>
      <c r="QBI1658" s="107"/>
      <c r="QBJ1658" s="107"/>
      <c r="QBK1658" s="107"/>
      <c r="QBL1658" s="107"/>
      <c r="QBM1658" s="107"/>
      <c r="QBN1658" s="107"/>
      <c r="QBO1658" s="107"/>
      <c r="QBP1658" s="107"/>
      <c r="QBQ1658" s="107"/>
      <c r="QBR1658" s="107"/>
      <c r="QBS1658" s="107"/>
      <c r="QBT1658" s="107"/>
      <c r="QBU1658" s="107"/>
      <c r="QBV1658" s="107"/>
      <c r="QBW1658" s="107"/>
      <c r="QBX1658" s="107"/>
      <c r="QBY1658" s="107"/>
      <c r="QBZ1658" s="107"/>
      <c r="QCA1658" s="107"/>
      <c r="QCB1658" s="107"/>
      <c r="QCC1658" s="107"/>
      <c r="QCD1658" s="107"/>
      <c r="QCE1658" s="107"/>
      <c r="QCF1658" s="107"/>
      <c r="QCG1658" s="107"/>
      <c r="QCH1658" s="107"/>
      <c r="QCI1658" s="107"/>
      <c r="QCJ1658" s="107"/>
      <c r="QCK1658" s="107"/>
      <c r="QCL1658" s="107"/>
      <c r="QCM1658" s="107"/>
      <c r="QCN1658" s="107"/>
      <c r="QCO1658" s="107"/>
      <c r="QCP1658" s="107"/>
      <c r="QCQ1658" s="107"/>
      <c r="QCR1658" s="107"/>
      <c r="QCS1658" s="107"/>
      <c r="QCT1658" s="107"/>
      <c r="QCU1658" s="107"/>
      <c r="QCV1658" s="107"/>
      <c r="QCW1658" s="107"/>
      <c r="QCX1658" s="107"/>
      <c r="QCY1658" s="107"/>
      <c r="QCZ1658" s="107"/>
      <c r="QDA1658" s="107"/>
      <c r="QDB1658" s="107"/>
      <c r="QDC1658" s="107"/>
      <c r="QDD1658" s="107"/>
      <c r="QDE1658" s="107"/>
      <c r="QDF1658" s="107"/>
      <c r="QDG1658" s="107"/>
      <c r="QDH1658" s="107"/>
      <c r="QDI1658" s="107"/>
      <c r="QDJ1658" s="107"/>
      <c r="QDK1658" s="107"/>
      <c r="QDL1658" s="107"/>
      <c r="QDM1658" s="107"/>
      <c r="QDN1658" s="107"/>
      <c r="QDO1658" s="107"/>
      <c r="QDP1658" s="107"/>
      <c r="QDQ1658" s="107"/>
      <c r="QDR1658" s="107"/>
      <c r="QDS1658" s="107"/>
      <c r="QDT1658" s="107"/>
      <c r="QDU1658" s="107"/>
      <c r="QDV1658" s="107"/>
      <c r="QDW1658" s="107"/>
      <c r="QDX1658" s="107"/>
      <c r="QDY1658" s="107"/>
      <c r="QDZ1658" s="107"/>
      <c r="QEA1658" s="107"/>
      <c r="QEB1658" s="107"/>
      <c r="QEC1658" s="107"/>
      <c r="QED1658" s="107"/>
      <c r="QEE1658" s="107"/>
      <c r="QEF1658" s="107"/>
      <c r="QEG1658" s="107"/>
      <c r="QEH1658" s="107"/>
      <c r="QEI1658" s="107"/>
      <c r="QEJ1658" s="107"/>
      <c r="QEK1658" s="107"/>
      <c r="QEL1658" s="107"/>
      <c r="QEM1658" s="107"/>
      <c r="QEN1658" s="107"/>
      <c r="QEO1658" s="107"/>
      <c r="QEP1658" s="107"/>
      <c r="QEQ1658" s="107"/>
      <c r="QER1658" s="107"/>
      <c r="QES1658" s="107"/>
      <c r="QET1658" s="107"/>
      <c r="QEU1658" s="107"/>
      <c r="QEV1658" s="107"/>
      <c r="QEW1658" s="107"/>
      <c r="QEX1658" s="107"/>
      <c r="QEY1658" s="107"/>
      <c r="QEZ1658" s="107"/>
      <c r="QFA1658" s="107"/>
      <c r="QFB1658" s="107"/>
      <c r="QFC1658" s="107"/>
      <c r="QFD1658" s="107"/>
      <c r="QFE1658" s="107"/>
      <c r="QFF1658" s="107"/>
      <c r="QFG1658" s="107"/>
      <c r="QFH1658" s="107"/>
      <c r="QFI1658" s="107"/>
      <c r="QFJ1658" s="107"/>
      <c r="QFK1658" s="107"/>
      <c r="QFL1658" s="107"/>
      <c r="QFM1658" s="107"/>
      <c r="QFN1658" s="107"/>
      <c r="QFO1658" s="107"/>
      <c r="QFP1658" s="107"/>
      <c r="QFQ1658" s="107"/>
      <c r="QFR1658" s="107"/>
      <c r="QFS1658" s="107"/>
      <c r="QFT1658" s="107"/>
      <c r="QFU1658" s="107"/>
      <c r="QFV1658" s="107"/>
      <c r="QFW1658" s="107"/>
      <c r="QFX1658" s="107"/>
      <c r="QFY1658" s="107"/>
      <c r="QFZ1658" s="107"/>
      <c r="QGA1658" s="107"/>
      <c r="QGB1658" s="107"/>
      <c r="QGC1658" s="107"/>
      <c r="QGD1658" s="107"/>
      <c r="QGE1658" s="107"/>
      <c r="QGF1658" s="107"/>
      <c r="QGG1658" s="107"/>
      <c r="QGH1658" s="107"/>
      <c r="QGI1658" s="107"/>
      <c r="QGJ1658" s="107"/>
      <c r="QGK1658" s="107"/>
      <c r="QGL1658" s="107"/>
      <c r="QGM1658" s="107"/>
      <c r="QGN1658" s="107"/>
      <c r="QGO1658" s="107"/>
      <c r="QGP1658" s="107"/>
      <c r="QGQ1658" s="107"/>
      <c r="QGR1658" s="107"/>
      <c r="QGS1658" s="107"/>
      <c r="QGT1658" s="107"/>
      <c r="QGU1658" s="107"/>
      <c r="QGV1658" s="107"/>
      <c r="QGW1658" s="107"/>
      <c r="QGX1658" s="107"/>
      <c r="QGY1658" s="107"/>
      <c r="QGZ1658" s="107"/>
      <c r="QHA1658" s="107"/>
      <c r="QHB1658" s="107"/>
      <c r="QHC1658" s="107"/>
      <c r="QHD1658" s="107"/>
      <c r="QHE1658" s="107"/>
      <c r="QHF1658" s="107"/>
      <c r="QHG1658" s="107"/>
      <c r="QHH1658" s="107"/>
      <c r="QHI1658" s="107"/>
      <c r="QHJ1658" s="107"/>
      <c r="QHK1658" s="107"/>
      <c r="QHL1658" s="107"/>
      <c r="QHM1658" s="107"/>
      <c r="QHN1658" s="107"/>
      <c r="QHO1658" s="107"/>
      <c r="QHP1658" s="107"/>
      <c r="QHQ1658" s="107"/>
      <c r="QHR1658" s="107"/>
      <c r="QHS1658" s="107"/>
      <c r="QHT1658" s="107"/>
      <c r="QHU1658" s="107"/>
      <c r="QHV1658" s="107"/>
      <c r="QHW1658" s="107"/>
      <c r="QHX1658" s="107"/>
      <c r="QHY1658" s="107"/>
      <c r="QHZ1658" s="107"/>
      <c r="QIA1658" s="107"/>
      <c r="QIB1658" s="107"/>
      <c r="QIC1658" s="107"/>
      <c r="QID1658" s="107"/>
      <c r="QIE1658" s="107"/>
      <c r="QIF1658" s="107"/>
      <c r="QIG1658" s="107"/>
      <c r="QIH1658" s="107"/>
      <c r="QII1658" s="107"/>
      <c r="QIJ1658" s="107"/>
      <c r="QIK1658" s="107"/>
      <c r="QIL1658" s="107"/>
      <c r="QIM1658" s="107"/>
      <c r="QIN1658" s="107"/>
      <c r="QIO1658" s="107"/>
      <c r="QIP1658" s="107"/>
      <c r="QIQ1658" s="107"/>
      <c r="QIR1658" s="107"/>
      <c r="QIS1658" s="107"/>
      <c r="QIT1658" s="107"/>
      <c r="QIU1658" s="107"/>
      <c r="QIV1658" s="107"/>
      <c r="QIW1658" s="107"/>
      <c r="QIX1658" s="107"/>
      <c r="QIY1658" s="107"/>
      <c r="QIZ1658" s="107"/>
      <c r="QJA1658" s="107"/>
      <c r="QJB1658" s="107"/>
      <c r="QJC1658" s="107"/>
      <c r="QJD1658" s="107"/>
      <c r="QJE1658" s="107"/>
      <c r="QJF1658" s="107"/>
      <c r="QJG1658" s="107"/>
      <c r="QJH1658" s="107"/>
      <c r="QJI1658" s="107"/>
      <c r="QJJ1658" s="107"/>
      <c r="QJK1658" s="107"/>
      <c r="QJL1658" s="107"/>
      <c r="QJM1658" s="107"/>
      <c r="QJN1658" s="107"/>
      <c r="QJO1658" s="107"/>
      <c r="QJP1658" s="107"/>
      <c r="QJQ1658" s="107"/>
      <c r="QJR1658" s="107"/>
      <c r="QJS1658" s="107"/>
      <c r="QJT1658" s="107"/>
      <c r="QJU1658" s="107"/>
      <c r="QJV1658" s="107"/>
      <c r="QJW1658" s="107"/>
      <c r="QJX1658" s="107"/>
      <c r="QJY1658" s="107"/>
      <c r="QJZ1658" s="107"/>
      <c r="QKA1658" s="107"/>
      <c r="QKB1658" s="107"/>
      <c r="QKC1658" s="107"/>
      <c r="QKD1658" s="107"/>
      <c r="QKE1658" s="107"/>
      <c r="QKF1658" s="107"/>
      <c r="QKG1658" s="107"/>
      <c r="QKH1658" s="107"/>
      <c r="QKI1658" s="107"/>
      <c r="QKJ1658" s="107"/>
      <c r="QKK1658" s="107"/>
      <c r="QKL1658" s="107"/>
      <c r="QKM1658" s="107"/>
      <c r="QKN1658" s="107"/>
      <c r="QKO1658" s="107"/>
      <c r="QKP1658" s="107"/>
      <c r="QKQ1658" s="107"/>
      <c r="QKR1658" s="107"/>
      <c r="QKS1658" s="107"/>
      <c r="QKT1658" s="107"/>
      <c r="QKU1658" s="107"/>
      <c r="QKV1658" s="107"/>
      <c r="QKW1658" s="107"/>
      <c r="QKX1658" s="107"/>
      <c r="QKY1658" s="107"/>
      <c r="QKZ1658" s="107"/>
      <c r="QLA1658" s="107"/>
      <c r="QLB1658" s="107"/>
      <c r="QLC1658" s="107"/>
      <c r="QLD1658" s="107"/>
      <c r="QLE1658" s="107"/>
      <c r="QLF1658" s="107"/>
      <c r="QLG1658" s="107"/>
      <c r="QLH1658" s="107"/>
      <c r="QLI1658" s="107"/>
      <c r="QLJ1658" s="107"/>
      <c r="QLK1658" s="107"/>
      <c r="QLL1658" s="107"/>
      <c r="QLM1658" s="107"/>
      <c r="QLN1658" s="107"/>
      <c r="QLO1658" s="107"/>
      <c r="QLP1658" s="107"/>
      <c r="QLQ1658" s="107"/>
      <c r="QLR1658" s="107"/>
      <c r="QLS1658" s="107"/>
      <c r="QLT1658" s="107"/>
      <c r="QLU1658" s="107"/>
      <c r="QLV1658" s="107"/>
      <c r="QLW1658" s="107"/>
      <c r="QLX1658" s="107"/>
      <c r="QLY1658" s="107"/>
      <c r="QLZ1658" s="107"/>
      <c r="QMA1658" s="107"/>
      <c r="QMB1658" s="107"/>
      <c r="QMC1658" s="107"/>
      <c r="QMD1658" s="107"/>
      <c r="QME1658" s="107"/>
      <c r="QMF1658" s="107"/>
      <c r="QMG1658" s="107"/>
      <c r="QMH1658" s="107"/>
      <c r="QMI1658" s="107"/>
      <c r="QMJ1658" s="107"/>
      <c r="QMK1658" s="107"/>
      <c r="QML1658" s="107"/>
      <c r="QMM1658" s="107"/>
      <c r="QMN1658" s="107"/>
      <c r="QMO1658" s="107"/>
      <c r="QMP1658" s="107"/>
      <c r="QMQ1658" s="107"/>
      <c r="QMR1658" s="107"/>
      <c r="QMS1658" s="107"/>
      <c r="QMT1658" s="107"/>
      <c r="QMU1658" s="107"/>
      <c r="QMV1658" s="107"/>
      <c r="QMW1658" s="107"/>
      <c r="QMX1658" s="107"/>
      <c r="QMY1658" s="107"/>
      <c r="QMZ1658" s="107"/>
      <c r="QNA1658" s="107"/>
      <c r="QNB1658" s="107"/>
      <c r="QNC1658" s="107"/>
      <c r="QND1658" s="107"/>
      <c r="QNE1658" s="107"/>
      <c r="QNF1658" s="107"/>
      <c r="QNG1658" s="107"/>
      <c r="QNH1658" s="107"/>
      <c r="QNI1658" s="107"/>
      <c r="QNJ1658" s="107"/>
      <c r="QNK1658" s="107"/>
      <c r="QNL1658" s="107"/>
      <c r="QNM1658" s="107"/>
      <c r="QNN1658" s="107"/>
      <c r="QNO1658" s="107"/>
      <c r="QNP1658" s="107"/>
      <c r="QNQ1658" s="107"/>
      <c r="QNR1658" s="107"/>
      <c r="QNS1658" s="107"/>
      <c r="QNT1658" s="107"/>
      <c r="QNU1658" s="107"/>
      <c r="QNV1658" s="107"/>
      <c r="QNW1658" s="107"/>
      <c r="QNX1658" s="107"/>
      <c r="QNY1658" s="107"/>
      <c r="QNZ1658" s="107"/>
      <c r="QOA1658" s="107"/>
      <c r="QOB1658" s="107"/>
      <c r="QOC1658" s="107"/>
      <c r="QOD1658" s="107"/>
      <c r="QOE1658" s="107"/>
      <c r="QOF1658" s="107"/>
      <c r="QOG1658" s="107"/>
      <c r="QOH1658" s="107"/>
      <c r="QOI1658" s="107"/>
      <c r="QOJ1658" s="107"/>
      <c r="QOK1658" s="107"/>
      <c r="QOL1658" s="107"/>
      <c r="QOM1658" s="107"/>
      <c r="QON1658" s="107"/>
      <c r="QOO1658" s="107"/>
      <c r="QOP1658" s="107"/>
      <c r="QOQ1658" s="107"/>
      <c r="QOR1658" s="107"/>
      <c r="QOS1658" s="107"/>
      <c r="QOT1658" s="107"/>
      <c r="QOU1658" s="107"/>
      <c r="QOV1658" s="107"/>
      <c r="QOW1658" s="107"/>
      <c r="QOX1658" s="107"/>
      <c r="QOY1658" s="107"/>
      <c r="QOZ1658" s="107"/>
      <c r="QPA1658" s="107"/>
      <c r="QPB1658" s="107"/>
      <c r="QPC1658" s="107"/>
      <c r="QPD1658" s="107"/>
      <c r="QPE1658" s="107"/>
      <c r="QPF1658" s="107"/>
      <c r="QPG1658" s="107"/>
      <c r="QPH1658" s="107"/>
      <c r="QPI1658" s="107"/>
      <c r="QPJ1658" s="107"/>
      <c r="QPK1658" s="107"/>
      <c r="QPL1658" s="107"/>
      <c r="QPM1658" s="107"/>
      <c r="QPN1658" s="107"/>
      <c r="QPO1658" s="107"/>
      <c r="QPP1658" s="107"/>
      <c r="QPQ1658" s="107"/>
      <c r="QPR1658" s="107"/>
      <c r="QPS1658" s="107"/>
      <c r="QPT1658" s="107"/>
      <c r="QPU1658" s="107"/>
      <c r="QPV1658" s="107"/>
      <c r="QPW1658" s="107"/>
      <c r="QPX1658" s="107"/>
      <c r="QPY1658" s="107"/>
      <c r="QPZ1658" s="107"/>
      <c r="QQA1658" s="107"/>
      <c r="QQB1658" s="107"/>
      <c r="QQC1658" s="107"/>
      <c r="QQD1658" s="107"/>
      <c r="QQE1658" s="107"/>
      <c r="QQF1658" s="107"/>
      <c r="QQG1658" s="107"/>
      <c r="QQH1658" s="107"/>
      <c r="QQI1658" s="107"/>
      <c r="QQJ1658" s="107"/>
      <c r="QQK1658" s="107"/>
      <c r="QQL1658" s="107"/>
      <c r="QQM1658" s="107"/>
      <c r="QQN1658" s="107"/>
      <c r="QQO1658" s="107"/>
      <c r="QQP1658" s="107"/>
      <c r="QQQ1658" s="107"/>
      <c r="QQR1658" s="107"/>
      <c r="QQS1658" s="107"/>
      <c r="QQT1658" s="107"/>
      <c r="QQU1658" s="107"/>
      <c r="QQV1658" s="107"/>
      <c r="QQW1658" s="107"/>
      <c r="QQX1658" s="107"/>
      <c r="QQY1658" s="107"/>
      <c r="QQZ1658" s="107"/>
      <c r="QRA1658" s="107"/>
      <c r="QRB1658" s="107"/>
      <c r="QRC1658" s="107"/>
      <c r="QRD1658" s="107"/>
      <c r="QRE1658" s="107"/>
      <c r="QRF1658" s="107"/>
      <c r="QRG1658" s="107"/>
      <c r="QRH1658" s="107"/>
      <c r="QRI1658" s="107"/>
      <c r="QRJ1658" s="107"/>
      <c r="QRK1658" s="107"/>
      <c r="QRL1658" s="107"/>
      <c r="QRM1658" s="107"/>
      <c r="QRN1658" s="107"/>
      <c r="QRO1658" s="107"/>
      <c r="QRP1658" s="107"/>
      <c r="QRQ1658" s="107"/>
      <c r="QRR1658" s="107"/>
      <c r="QRS1658" s="107"/>
      <c r="QRT1658" s="107"/>
      <c r="QRU1658" s="107"/>
      <c r="QRV1658" s="107"/>
      <c r="QRW1658" s="107"/>
      <c r="QRX1658" s="107"/>
      <c r="QRY1658" s="107"/>
      <c r="QRZ1658" s="107"/>
      <c r="QSA1658" s="107"/>
      <c r="QSB1658" s="107"/>
      <c r="QSC1658" s="107"/>
      <c r="QSD1658" s="107"/>
      <c r="QSE1658" s="107"/>
      <c r="QSF1658" s="107"/>
      <c r="QSG1658" s="107"/>
      <c r="QSH1658" s="107"/>
      <c r="QSI1658" s="107"/>
      <c r="QSJ1658" s="107"/>
      <c r="QSK1658" s="107"/>
      <c r="QSL1658" s="107"/>
      <c r="QSM1658" s="107"/>
      <c r="QSN1658" s="107"/>
      <c r="QSO1658" s="107"/>
      <c r="QSP1658" s="107"/>
      <c r="QSQ1658" s="107"/>
      <c r="QSR1658" s="107"/>
      <c r="QSS1658" s="107"/>
      <c r="QST1658" s="107"/>
      <c r="QSU1658" s="107"/>
      <c r="QSV1658" s="107"/>
      <c r="QSW1658" s="107"/>
      <c r="QSX1658" s="107"/>
      <c r="QSY1658" s="107"/>
      <c r="QSZ1658" s="107"/>
      <c r="QTA1658" s="107"/>
      <c r="QTB1658" s="107"/>
      <c r="QTC1658" s="107"/>
      <c r="QTD1658" s="107"/>
      <c r="QTE1658" s="107"/>
      <c r="QTF1658" s="107"/>
      <c r="QTG1658" s="107"/>
      <c r="QTH1658" s="107"/>
      <c r="QTI1658" s="107"/>
      <c r="QTJ1658" s="107"/>
      <c r="QTK1658" s="107"/>
      <c r="QTL1658" s="107"/>
      <c r="QTM1658" s="107"/>
      <c r="QTN1658" s="107"/>
      <c r="QTO1658" s="107"/>
      <c r="QTP1658" s="107"/>
      <c r="QTQ1658" s="107"/>
      <c r="QTR1658" s="107"/>
      <c r="QTS1658" s="107"/>
      <c r="QTT1658" s="107"/>
      <c r="QTU1658" s="107"/>
      <c r="QTV1658" s="107"/>
      <c r="QTW1658" s="107"/>
      <c r="QTX1658" s="107"/>
      <c r="QTY1658" s="107"/>
      <c r="QTZ1658" s="107"/>
      <c r="QUA1658" s="107"/>
      <c r="QUB1658" s="107"/>
      <c r="QUC1658" s="107"/>
      <c r="QUD1658" s="107"/>
      <c r="QUE1658" s="107"/>
      <c r="QUF1658" s="107"/>
      <c r="QUG1658" s="107"/>
      <c r="QUH1658" s="107"/>
      <c r="QUI1658" s="107"/>
      <c r="QUJ1658" s="107"/>
      <c r="QUK1658" s="107"/>
      <c r="QUL1658" s="107"/>
      <c r="QUM1658" s="107"/>
      <c r="QUN1658" s="107"/>
      <c r="QUO1658" s="107"/>
      <c r="QUP1658" s="107"/>
      <c r="QUQ1658" s="107"/>
      <c r="QUR1658" s="107"/>
      <c r="QUS1658" s="107"/>
      <c r="QUT1658" s="107"/>
      <c r="QUU1658" s="107"/>
      <c r="QUV1658" s="107"/>
      <c r="QUW1658" s="107"/>
      <c r="QUX1658" s="107"/>
      <c r="QUY1658" s="107"/>
      <c r="QUZ1658" s="107"/>
      <c r="QVA1658" s="107"/>
      <c r="QVB1658" s="107"/>
      <c r="QVC1658" s="107"/>
      <c r="QVD1658" s="107"/>
      <c r="QVE1658" s="107"/>
      <c r="QVF1658" s="107"/>
      <c r="QVG1658" s="107"/>
      <c r="QVH1658" s="107"/>
      <c r="QVI1658" s="107"/>
      <c r="QVJ1658" s="107"/>
      <c r="QVK1658" s="107"/>
      <c r="QVL1658" s="107"/>
      <c r="QVM1658" s="107"/>
      <c r="QVN1658" s="107"/>
      <c r="QVO1658" s="107"/>
      <c r="QVP1658" s="107"/>
      <c r="QVQ1658" s="107"/>
      <c r="QVR1658" s="107"/>
      <c r="QVS1658" s="107"/>
      <c r="QVT1658" s="107"/>
      <c r="QVU1658" s="107"/>
      <c r="QVV1658" s="107"/>
      <c r="QVW1658" s="107"/>
      <c r="QVX1658" s="107"/>
      <c r="QVY1658" s="107"/>
      <c r="QVZ1658" s="107"/>
      <c r="QWA1658" s="107"/>
      <c r="QWB1658" s="107"/>
      <c r="QWC1658" s="107"/>
      <c r="QWD1658" s="107"/>
      <c r="QWE1658" s="107"/>
      <c r="QWF1658" s="107"/>
      <c r="QWG1658" s="107"/>
      <c r="QWH1658" s="107"/>
      <c r="QWI1658" s="107"/>
      <c r="QWJ1658" s="107"/>
      <c r="QWK1658" s="107"/>
      <c r="QWL1658" s="107"/>
      <c r="QWM1658" s="107"/>
      <c r="QWN1658" s="107"/>
      <c r="QWO1658" s="107"/>
      <c r="QWP1658" s="107"/>
      <c r="QWQ1658" s="107"/>
      <c r="QWR1658" s="107"/>
      <c r="QWS1658" s="107"/>
      <c r="QWT1658" s="107"/>
      <c r="QWU1658" s="107"/>
      <c r="QWV1658" s="107"/>
      <c r="QWW1658" s="107"/>
      <c r="QWX1658" s="107"/>
      <c r="QWY1658" s="107"/>
      <c r="QWZ1658" s="107"/>
      <c r="QXA1658" s="107"/>
      <c r="QXB1658" s="107"/>
      <c r="QXC1658" s="107"/>
      <c r="QXD1658" s="107"/>
      <c r="QXE1658" s="107"/>
      <c r="QXF1658" s="107"/>
      <c r="QXG1658" s="107"/>
      <c r="QXH1658" s="107"/>
      <c r="QXI1658" s="107"/>
      <c r="QXJ1658" s="107"/>
      <c r="QXK1658" s="107"/>
      <c r="QXL1658" s="107"/>
      <c r="QXM1658" s="107"/>
      <c r="QXN1658" s="107"/>
      <c r="QXO1658" s="107"/>
      <c r="QXP1658" s="107"/>
      <c r="QXQ1658" s="107"/>
      <c r="QXR1658" s="107"/>
      <c r="QXS1658" s="107"/>
      <c r="QXT1658" s="107"/>
      <c r="QXU1658" s="107"/>
      <c r="QXV1658" s="107"/>
      <c r="QXW1658" s="107"/>
      <c r="QXX1658" s="107"/>
      <c r="QXY1658" s="107"/>
      <c r="QXZ1658" s="107"/>
      <c r="QYA1658" s="107"/>
      <c r="QYB1658" s="107"/>
      <c r="QYC1658" s="107"/>
      <c r="QYD1658" s="107"/>
      <c r="QYE1658" s="107"/>
      <c r="QYF1658" s="107"/>
      <c r="QYG1658" s="107"/>
      <c r="QYH1658" s="107"/>
      <c r="QYI1658" s="107"/>
      <c r="QYJ1658" s="107"/>
      <c r="QYK1658" s="107"/>
      <c r="QYL1658" s="107"/>
      <c r="QYM1658" s="107"/>
      <c r="QYN1658" s="107"/>
      <c r="QYO1658" s="107"/>
      <c r="QYP1658" s="107"/>
      <c r="QYQ1658" s="107"/>
      <c r="QYR1658" s="107"/>
      <c r="QYS1658" s="107"/>
      <c r="QYT1658" s="107"/>
      <c r="QYU1658" s="107"/>
      <c r="QYV1658" s="107"/>
      <c r="QYW1658" s="107"/>
      <c r="QYX1658" s="107"/>
      <c r="QYY1658" s="107"/>
      <c r="QYZ1658" s="107"/>
      <c r="QZA1658" s="107"/>
      <c r="QZB1658" s="107"/>
      <c r="QZC1658" s="107"/>
      <c r="QZD1658" s="107"/>
      <c r="QZE1658" s="107"/>
      <c r="QZF1658" s="107"/>
      <c r="QZG1658" s="107"/>
      <c r="QZH1658" s="107"/>
      <c r="QZI1658" s="107"/>
      <c r="QZJ1658" s="107"/>
      <c r="QZK1658" s="107"/>
      <c r="QZL1658" s="107"/>
      <c r="QZM1658" s="107"/>
      <c r="QZN1658" s="107"/>
      <c r="QZO1658" s="107"/>
      <c r="QZP1658" s="107"/>
      <c r="QZQ1658" s="107"/>
      <c r="QZR1658" s="107"/>
      <c r="QZS1658" s="107"/>
      <c r="QZT1658" s="107"/>
      <c r="QZU1658" s="107"/>
      <c r="QZV1658" s="107"/>
      <c r="QZW1658" s="107"/>
      <c r="QZX1658" s="107"/>
      <c r="QZY1658" s="107"/>
      <c r="QZZ1658" s="107"/>
      <c r="RAA1658" s="107"/>
      <c r="RAB1658" s="107"/>
      <c r="RAC1658" s="107"/>
      <c r="RAD1658" s="107"/>
      <c r="RAE1658" s="107"/>
      <c r="RAF1658" s="107"/>
      <c r="RAG1658" s="107"/>
      <c r="RAH1658" s="107"/>
      <c r="RAI1658" s="107"/>
      <c r="RAJ1658" s="107"/>
      <c r="RAK1658" s="107"/>
      <c r="RAL1658" s="107"/>
      <c r="RAM1658" s="107"/>
      <c r="RAN1658" s="107"/>
      <c r="RAO1658" s="107"/>
      <c r="RAP1658" s="107"/>
      <c r="RAQ1658" s="107"/>
      <c r="RAR1658" s="107"/>
      <c r="RAS1658" s="107"/>
      <c r="RAT1658" s="107"/>
      <c r="RAU1658" s="107"/>
      <c r="RAV1658" s="107"/>
      <c r="RAW1658" s="107"/>
      <c r="RAX1658" s="107"/>
      <c r="RAY1658" s="107"/>
      <c r="RAZ1658" s="107"/>
      <c r="RBA1658" s="107"/>
      <c r="RBB1658" s="107"/>
      <c r="RBC1658" s="107"/>
      <c r="RBD1658" s="107"/>
      <c r="RBE1658" s="107"/>
      <c r="RBF1658" s="107"/>
      <c r="RBG1658" s="107"/>
      <c r="RBH1658" s="107"/>
      <c r="RBI1658" s="107"/>
      <c r="RBJ1658" s="107"/>
      <c r="RBK1658" s="107"/>
      <c r="RBL1658" s="107"/>
      <c r="RBM1658" s="107"/>
      <c r="RBN1658" s="107"/>
      <c r="RBO1658" s="107"/>
      <c r="RBP1658" s="107"/>
      <c r="RBQ1658" s="107"/>
      <c r="RBR1658" s="107"/>
      <c r="RBS1658" s="107"/>
      <c r="RBT1658" s="107"/>
      <c r="RBU1658" s="107"/>
      <c r="RBV1658" s="107"/>
      <c r="RBW1658" s="107"/>
      <c r="RBX1658" s="107"/>
      <c r="RBY1658" s="107"/>
      <c r="RBZ1658" s="107"/>
      <c r="RCA1658" s="107"/>
      <c r="RCB1658" s="107"/>
      <c r="RCC1658" s="107"/>
      <c r="RCD1658" s="107"/>
      <c r="RCE1658" s="107"/>
      <c r="RCF1658" s="107"/>
      <c r="RCG1658" s="107"/>
      <c r="RCH1658" s="107"/>
      <c r="RCI1658" s="107"/>
      <c r="RCJ1658" s="107"/>
      <c r="RCK1658" s="107"/>
      <c r="RCL1658" s="107"/>
      <c r="RCM1658" s="107"/>
      <c r="RCN1658" s="107"/>
      <c r="RCO1658" s="107"/>
      <c r="RCP1658" s="107"/>
      <c r="RCQ1658" s="107"/>
      <c r="RCR1658" s="107"/>
      <c r="RCS1658" s="107"/>
      <c r="RCT1658" s="107"/>
      <c r="RCU1658" s="107"/>
      <c r="RCV1658" s="107"/>
      <c r="RCW1658" s="107"/>
      <c r="RCX1658" s="107"/>
      <c r="RCY1658" s="107"/>
      <c r="RCZ1658" s="107"/>
      <c r="RDA1658" s="107"/>
      <c r="RDB1658" s="107"/>
      <c r="RDC1658" s="107"/>
      <c r="RDD1658" s="107"/>
      <c r="RDE1658" s="107"/>
      <c r="RDF1658" s="107"/>
      <c r="RDG1658" s="107"/>
      <c r="RDH1658" s="107"/>
      <c r="RDI1658" s="107"/>
      <c r="RDJ1658" s="107"/>
      <c r="RDK1658" s="107"/>
      <c r="RDL1658" s="107"/>
      <c r="RDM1658" s="107"/>
      <c r="RDN1658" s="107"/>
      <c r="RDO1658" s="107"/>
      <c r="RDP1658" s="107"/>
      <c r="RDQ1658" s="107"/>
      <c r="RDR1658" s="107"/>
      <c r="RDS1658" s="107"/>
      <c r="RDT1658" s="107"/>
      <c r="RDU1658" s="107"/>
      <c r="RDV1658" s="107"/>
      <c r="RDW1658" s="107"/>
      <c r="RDX1658" s="107"/>
      <c r="RDY1658" s="107"/>
      <c r="RDZ1658" s="107"/>
      <c r="REA1658" s="107"/>
      <c r="REB1658" s="107"/>
      <c r="REC1658" s="107"/>
      <c r="RED1658" s="107"/>
      <c r="REE1658" s="107"/>
      <c r="REF1658" s="107"/>
      <c r="REG1658" s="107"/>
      <c r="REH1658" s="107"/>
      <c r="REI1658" s="107"/>
      <c r="REJ1658" s="107"/>
      <c r="REK1658" s="107"/>
      <c r="REL1658" s="107"/>
      <c r="REM1658" s="107"/>
      <c r="REN1658" s="107"/>
      <c r="REO1658" s="107"/>
      <c r="REP1658" s="107"/>
      <c r="REQ1658" s="107"/>
      <c r="RER1658" s="107"/>
      <c r="RES1658" s="107"/>
      <c r="RET1658" s="107"/>
      <c r="REU1658" s="107"/>
      <c r="REV1658" s="107"/>
      <c r="REW1658" s="107"/>
      <c r="REX1658" s="107"/>
      <c r="REY1658" s="107"/>
      <c r="REZ1658" s="107"/>
      <c r="RFA1658" s="107"/>
      <c r="RFB1658" s="107"/>
      <c r="RFC1658" s="107"/>
      <c r="RFD1658" s="107"/>
      <c r="RFE1658" s="107"/>
      <c r="RFF1658" s="107"/>
      <c r="RFG1658" s="107"/>
      <c r="RFH1658" s="107"/>
      <c r="RFI1658" s="107"/>
      <c r="RFJ1658" s="107"/>
      <c r="RFK1658" s="107"/>
      <c r="RFL1658" s="107"/>
      <c r="RFM1658" s="107"/>
      <c r="RFN1658" s="107"/>
      <c r="RFO1658" s="107"/>
      <c r="RFP1658" s="107"/>
      <c r="RFQ1658" s="107"/>
      <c r="RFR1658" s="107"/>
      <c r="RFS1658" s="107"/>
      <c r="RFT1658" s="107"/>
      <c r="RFU1658" s="107"/>
      <c r="RFV1658" s="107"/>
      <c r="RFW1658" s="107"/>
      <c r="RFX1658" s="107"/>
      <c r="RFY1658" s="107"/>
      <c r="RFZ1658" s="107"/>
      <c r="RGA1658" s="107"/>
      <c r="RGB1658" s="107"/>
      <c r="RGC1658" s="107"/>
      <c r="RGD1658" s="107"/>
      <c r="RGE1658" s="107"/>
      <c r="RGF1658" s="107"/>
      <c r="RGG1658" s="107"/>
      <c r="RGH1658" s="107"/>
      <c r="RGI1658" s="107"/>
      <c r="RGJ1658" s="107"/>
      <c r="RGK1658" s="107"/>
      <c r="RGL1658" s="107"/>
      <c r="RGM1658" s="107"/>
      <c r="RGN1658" s="107"/>
      <c r="RGO1658" s="107"/>
      <c r="RGP1658" s="107"/>
      <c r="RGQ1658" s="107"/>
      <c r="RGR1658" s="107"/>
      <c r="RGS1658" s="107"/>
      <c r="RGT1658" s="107"/>
      <c r="RGU1658" s="107"/>
      <c r="RGV1658" s="107"/>
      <c r="RGW1658" s="107"/>
      <c r="RGX1658" s="107"/>
      <c r="RGY1658" s="107"/>
      <c r="RGZ1658" s="107"/>
      <c r="RHA1658" s="107"/>
      <c r="RHB1658" s="107"/>
      <c r="RHC1658" s="107"/>
      <c r="RHD1658" s="107"/>
      <c r="RHE1658" s="107"/>
      <c r="RHF1658" s="107"/>
      <c r="RHG1658" s="107"/>
      <c r="RHH1658" s="107"/>
      <c r="RHI1658" s="107"/>
      <c r="RHJ1658" s="107"/>
      <c r="RHK1658" s="107"/>
      <c r="RHL1658" s="107"/>
      <c r="RHM1658" s="107"/>
      <c r="RHN1658" s="107"/>
      <c r="RHO1658" s="107"/>
      <c r="RHP1658" s="107"/>
      <c r="RHQ1658" s="107"/>
      <c r="RHR1658" s="107"/>
      <c r="RHS1658" s="107"/>
      <c r="RHT1658" s="107"/>
      <c r="RHU1658" s="107"/>
      <c r="RHV1658" s="107"/>
      <c r="RHW1658" s="107"/>
      <c r="RHX1658" s="107"/>
      <c r="RHY1658" s="107"/>
      <c r="RHZ1658" s="107"/>
      <c r="RIA1658" s="107"/>
      <c r="RIB1658" s="107"/>
      <c r="RIC1658" s="107"/>
      <c r="RID1658" s="107"/>
      <c r="RIE1658" s="107"/>
      <c r="RIF1658" s="107"/>
      <c r="RIG1658" s="107"/>
      <c r="RIH1658" s="107"/>
      <c r="RII1658" s="107"/>
      <c r="RIJ1658" s="107"/>
      <c r="RIK1658" s="107"/>
      <c r="RIL1658" s="107"/>
      <c r="RIM1658" s="107"/>
      <c r="RIN1658" s="107"/>
      <c r="RIO1658" s="107"/>
      <c r="RIP1658" s="107"/>
      <c r="RIQ1658" s="107"/>
      <c r="RIR1658" s="107"/>
      <c r="RIS1658" s="107"/>
      <c r="RIT1658" s="107"/>
      <c r="RIU1658" s="107"/>
      <c r="RIV1658" s="107"/>
      <c r="RIW1658" s="107"/>
      <c r="RIX1658" s="107"/>
      <c r="RIY1658" s="107"/>
      <c r="RIZ1658" s="107"/>
      <c r="RJA1658" s="107"/>
      <c r="RJB1658" s="107"/>
      <c r="RJC1658" s="107"/>
      <c r="RJD1658" s="107"/>
      <c r="RJE1658" s="107"/>
      <c r="RJF1658" s="107"/>
      <c r="RJG1658" s="107"/>
      <c r="RJH1658" s="107"/>
      <c r="RJI1658" s="107"/>
      <c r="RJJ1658" s="107"/>
      <c r="RJK1658" s="107"/>
      <c r="RJL1658" s="107"/>
      <c r="RJM1658" s="107"/>
      <c r="RJN1658" s="107"/>
      <c r="RJO1658" s="107"/>
      <c r="RJP1658" s="107"/>
      <c r="RJQ1658" s="107"/>
      <c r="RJR1658" s="107"/>
      <c r="RJS1658" s="107"/>
      <c r="RJT1658" s="107"/>
      <c r="RJU1658" s="107"/>
      <c r="RJV1658" s="107"/>
      <c r="RJW1658" s="107"/>
      <c r="RJX1658" s="107"/>
      <c r="RJY1658" s="107"/>
      <c r="RJZ1658" s="107"/>
      <c r="RKA1658" s="107"/>
      <c r="RKB1658" s="107"/>
      <c r="RKC1658" s="107"/>
      <c r="RKD1658" s="107"/>
      <c r="RKE1658" s="107"/>
      <c r="RKF1658" s="107"/>
      <c r="RKG1658" s="107"/>
      <c r="RKH1658" s="107"/>
      <c r="RKI1658" s="107"/>
      <c r="RKJ1658" s="107"/>
      <c r="RKK1658" s="107"/>
      <c r="RKL1658" s="107"/>
      <c r="RKM1658" s="107"/>
      <c r="RKN1658" s="107"/>
      <c r="RKO1658" s="107"/>
      <c r="RKP1658" s="107"/>
      <c r="RKQ1658" s="107"/>
      <c r="RKR1658" s="107"/>
      <c r="RKS1658" s="107"/>
      <c r="RKT1658" s="107"/>
      <c r="RKU1658" s="107"/>
      <c r="RKV1658" s="107"/>
      <c r="RKW1658" s="107"/>
      <c r="RKX1658" s="107"/>
      <c r="RKY1658" s="107"/>
      <c r="RKZ1658" s="107"/>
      <c r="RLA1658" s="107"/>
      <c r="RLB1658" s="107"/>
      <c r="RLC1658" s="107"/>
      <c r="RLD1658" s="107"/>
      <c r="RLE1658" s="107"/>
      <c r="RLF1658" s="107"/>
      <c r="RLG1658" s="107"/>
      <c r="RLH1658" s="107"/>
      <c r="RLI1658" s="107"/>
      <c r="RLJ1658" s="107"/>
      <c r="RLK1658" s="107"/>
      <c r="RLL1658" s="107"/>
      <c r="RLM1658" s="107"/>
      <c r="RLN1658" s="107"/>
      <c r="RLO1658" s="107"/>
      <c r="RLP1658" s="107"/>
      <c r="RLQ1658" s="107"/>
      <c r="RLR1658" s="107"/>
      <c r="RLS1658" s="107"/>
      <c r="RLT1658" s="107"/>
      <c r="RLU1658" s="107"/>
      <c r="RLV1658" s="107"/>
      <c r="RLW1658" s="107"/>
      <c r="RLX1658" s="107"/>
      <c r="RLY1658" s="107"/>
      <c r="RLZ1658" s="107"/>
      <c r="RMA1658" s="107"/>
      <c r="RMB1658" s="107"/>
      <c r="RMC1658" s="107"/>
      <c r="RMD1658" s="107"/>
      <c r="RME1658" s="107"/>
      <c r="RMF1658" s="107"/>
      <c r="RMG1658" s="107"/>
      <c r="RMH1658" s="107"/>
      <c r="RMI1658" s="107"/>
      <c r="RMJ1658" s="107"/>
      <c r="RMK1658" s="107"/>
      <c r="RML1658" s="107"/>
      <c r="RMM1658" s="107"/>
      <c r="RMN1658" s="107"/>
      <c r="RMO1658" s="107"/>
      <c r="RMP1658" s="107"/>
      <c r="RMQ1658" s="107"/>
      <c r="RMR1658" s="107"/>
      <c r="RMS1658" s="107"/>
      <c r="RMT1658" s="107"/>
      <c r="RMU1658" s="107"/>
      <c r="RMV1658" s="107"/>
      <c r="RMW1658" s="107"/>
      <c r="RMX1658" s="107"/>
      <c r="RMY1658" s="107"/>
      <c r="RMZ1658" s="107"/>
      <c r="RNA1658" s="107"/>
      <c r="RNB1658" s="107"/>
      <c r="RNC1658" s="107"/>
      <c r="RND1658" s="107"/>
      <c r="RNE1658" s="107"/>
      <c r="RNF1658" s="107"/>
      <c r="RNG1658" s="107"/>
      <c r="RNH1658" s="107"/>
      <c r="RNI1658" s="107"/>
      <c r="RNJ1658" s="107"/>
      <c r="RNK1658" s="107"/>
      <c r="RNL1658" s="107"/>
      <c r="RNM1658" s="107"/>
      <c r="RNN1658" s="107"/>
      <c r="RNO1658" s="107"/>
      <c r="RNP1658" s="107"/>
      <c r="RNQ1658" s="107"/>
      <c r="RNR1658" s="107"/>
      <c r="RNS1658" s="107"/>
      <c r="RNT1658" s="107"/>
      <c r="RNU1658" s="107"/>
      <c r="RNV1658" s="107"/>
      <c r="RNW1658" s="107"/>
      <c r="RNX1658" s="107"/>
      <c r="RNY1658" s="107"/>
      <c r="RNZ1658" s="107"/>
      <c r="ROA1658" s="107"/>
      <c r="ROB1658" s="107"/>
      <c r="ROC1658" s="107"/>
      <c r="ROD1658" s="107"/>
      <c r="ROE1658" s="107"/>
      <c r="ROF1658" s="107"/>
      <c r="ROG1658" s="107"/>
      <c r="ROH1658" s="107"/>
      <c r="ROI1658" s="107"/>
      <c r="ROJ1658" s="107"/>
      <c r="ROK1658" s="107"/>
      <c r="ROL1658" s="107"/>
      <c r="ROM1658" s="107"/>
      <c r="RON1658" s="107"/>
      <c r="ROO1658" s="107"/>
      <c r="ROP1658" s="107"/>
      <c r="ROQ1658" s="107"/>
      <c r="ROR1658" s="107"/>
      <c r="ROS1658" s="107"/>
      <c r="ROT1658" s="107"/>
      <c r="ROU1658" s="107"/>
      <c r="ROV1658" s="107"/>
      <c r="ROW1658" s="107"/>
      <c r="ROX1658" s="107"/>
      <c r="ROY1658" s="107"/>
      <c r="ROZ1658" s="107"/>
      <c r="RPA1658" s="107"/>
      <c r="RPB1658" s="107"/>
      <c r="RPC1658" s="107"/>
      <c r="RPD1658" s="107"/>
      <c r="RPE1658" s="107"/>
      <c r="RPF1658" s="107"/>
      <c r="RPG1658" s="107"/>
      <c r="RPH1658" s="107"/>
      <c r="RPI1658" s="107"/>
      <c r="RPJ1658" s="107"/>
      <c r="RPK1658" s="107"/>
      <c r="RPL1658" s="107"/>
      <c r="RPM1658" s="107"/>
      <c r="RPN1658" s="107"/>
      <c r="RPO1658" s="107"/>
      <c r="RPP1658" s="107"/>
      <c r="RPQ1658" s="107"/>
      <c r="RPR1658" s="107"/>
      <c r="RPS1658" s="107"/>
      <c r="RPT1658" s="107"/>
      <c r="RPU1658" s="107"/>
      <c r="RPV1658" s="107"/>
      <c r="RPW1658" s="107"/>
      <c r="RPX1658" s="107"/>
      <c r="RPY1658" s="107"/>
      <c r="RPZ1658" s="107"/>
      <c r="RQA1658" s="107"/>
      <c r="RQB1658" s="107"/>
      <c r="RQC1658" s="107"/>
      <c r="RQD1658" s="107"/>
      <c r="RQE1658" s="107"/>
      <c r="RQF1658" s="107"/>
      <c r="RQG1658" s="107"/>
      <c r="RQH1658" s="107"/>
      <c r="RQI1658" s="107"/>
      <c r="RQJ1658" s="107"/>
      <c r="RQK1658" s="107"/>
      <c r="RQL1658" s="107"/>
      <c r="RQM1658" s="107"/>
      <c r="RQN1658" s="107"/>
      <c r="RQO1658" s="107"/>
      <c r="RQP1658" s="107"/>
      <c r="RQQ1658" s="107"/>
      <c r="RQR1658" s="107"/>
      <c r="RQS1658" s="107"/>
      <c r="RQT1658" s="107"/>
      <c r="RQU1658" s="107"/>
      <c r="RQV1658" s="107"/>
      <c r="RQW1658" s="107"/>
      <c r="RQX1658" s="107"/>
      <c r="RQY1658" s="107"/>
      <c r="RQZ1658" s="107"/>
      <c r="RRA1658" s="107"/>
      <c r="RRB1658" s="107"/>
      <c r="RRC1658" s="107"/>
      <c r="RRD1658" s="107"/>
      <c r="RRE1658" s="107"/>
      <c r="RRF1658" s="107"/>
      <c r="RRG1658" s="107"/>
      <c r="RRH1658" s="107"/>
      <c r="RRI1658" s="107"/>
      <c r="RRJ1658" s="107"/>
      <c r="RRK1658" s="107"/>
      <c r="RRL1658" s="107"/>
      <c r="RRM1658" s="107"/>
      <c r="RRN1658" s="107"/>
      <c r="RRO1658" s="107"/>
      <c r="RRP1658" s="107"/>
      <c r="RRQ1658" s="107"/>
      <c r="RRR1658" s="107"/>
      <c r="RRS1658" s="107"/>
      <c r="RRT1658" s="107"/>
      <c r="RRU1658" s="107"/>
      <c r="RRV1658" s="107"/>
      <c r="RRW1658" s="107"/>
      <c r="RRX1658" s="107"/>
      <c r="RRY1658" s="107"/>
      <c r="RRZ1658" s="107"/>
      <c r="RSA1658" s="107"/>
      <c r="RSB1658" s="107"/>
      <c r="RSC1658" s="107"/>
      <c r="RSD1658" s="107"/>
      <c r="RSE1658" s="107"/>
      <c r="RSF1658" s="107"/>
      <c r="RSG1658" s="107"/>
      <c r="RSH1658" s="107"/>
      <c r="RSI1658" s="107"/>
      <c r="RSJ1658" s="107"/>
      <c r="RSK1658" s="107"/>
      <c r="RSL1658" s="107"/>
      <c r="RSM1658" s="107"/>
      <c r="RSN1658" s="107"/>
      <c r="RSO1658" s="107"/>
      <c r="RSP1658" s="107"/>
      <c r="RSQ1658" s="107"/>
      <c r="RSR1658" s="107"/>
      <c r="RSS1658" s="107"/>
      <c r="RST1658" s="107"/>
      <c r="RSU1658" s="107"/>
      <c r="RSV1658" s="107"/>
      <c r="RSW1658" s="107"/>
      <c r="RSX1658" s="107"/>
      <c r="RSY1658" s="107"/>
      <c r="RSZ1658" s="107"/>
      <c r="RTA1658" s="107"/>
      <c r="RTB1658" s="107"/>
      <c r="RTC1658" s="107"/>
      <c r="RTD1658" s="107"/>
      <c r="RTE1658" s="107"/>
      <c r="RTF1658" s="107"/>
      <c r="RTG1658" s="107"/>
      <c r="RTH1658" s="107"/>
      <c r="RTI1658" s="107"/>
      <c r="RTJ1658" s="107"/>
      <c r="RTK1658" s="107"/>
      <c r="RTL1658" s="107"/>
      <c r="RTM1658" s="107"/>
      <c r="RTN1658" s="107"/>
      <c r="RTO1658" s="107"/>
      <c r="RTP1658" s="107"/>
      <c r="RTQ1658" s="107"/>
      <c r="RTR1658" s="107"/>
      <c r="RTS1658" s="107"/>
      <c r="RTT1658" s="107"/>
      <c r="RTU1658" s="107"/>
      <c r="RTV1658" s="107"/>
      <c r="RTW1658" s="107"/>
      <c r="RTX1658" s="107"/>
      <c r="RTY1658" s="107"/>
      <c r="RTZ1658" s="107"/>
      <c r="RUA1658" s="107"/>
      <c r="RUB1658" s="107"/>
      <c r="RUC1658" s="107"/>
      <c r="RUD1658" s="107"/>
      <c r="RUE1658" s="107"/>
      <c r="RUF1658" s="107"/>
      <c r="RUG1658" s="107"/>
      <c r="RUH1658" s="107"/>
      <c r="RUI1658" s="107"/>
      <c r="RUJ1658" s="107"/>
      <c r="RUK1658" s="107"/>
      <c r="RUL1658" s="107"/>
      <c r="RUM1658" s="107"/>
      <c r="RUN1658" s="107"/>
      <c r="RUO1658" s="107"/>
      <c r="RUP1658" s="107"/>
      <c r="RUQ1658" s="107"/>
      <c r="RUR1658" s="107"/>
      <c r="RUS1658" s="107"/>
      <c r="RUT1658" s="107"/>
      <c r="RUU1658" s="107"/>
      <c r="RUV1658" s="107"/>
      <c r="RUW1658" s="107"/>
      <c r="RUX1658" s="107"/>
      <c r="RUY1658" s="107"/>
      <c r="RUZ1658" s="107"/>
      <c r="RVA1658" s="107"/>
      <c r="RVB1658" s="107"/>
      <c r="RVC1658" s="107"/>
      <c r="RVD1658" s="107"/>
      <c r="RVE1658" s="107"/>
      <c r="RVF1658" s="107"/>
      <c r="RVG1658" s="107"/>
      <c r="RVH1658" s="107"/>
      <c r="RVI1658" s="107"/>
      <c r="RVJ1658" s="107"/>
      <c r="RVK1658" s="107"/>
      <c r="RVL1658" s="107"/>
      <c r="RVM1658" s="107"/>
      <c r="RVN1658" s="107"/>
      <c r="RVO1658" s="107"/>
      <c r="RVP1658" s="107"/>
      <c r="RVQ1658" s="107"/>
      <c r="RVR1658" s="107"/>
      <c r="RVS1658" s="107"/>
      <c r="RVT1658" s="107"/>
      <c r="RVU1658" s="107"/>
      <c r="RVV1658" s="107"/>
      <c r="RVW1658" s="107"/>
      <c r="RVX1658" s="107"/>
      <c r="RVY1658" s="107"/>
      <c r="RVZ1658" s="107"/>
      <c r="RWA1658" s="107"/>
      <c r="RWB1658" s="107"/>
      <c r="RWC1658" s="107"/>
      <c r="RWD1658" s="107"/>
      <c r="RWE1658" s="107"/>
      <c r="RWF1658" s="107"/>
      <c r="RWG1658" s="107"/>
      <c r="RWH1658" s="107"/>
      <c r="RWI1658" s="107"/>
      <c r="RWJ1658" s="107"/>
      <c r="RWK1658" s="107"/>
      <c r="RWL1658" s="107"/>
      <c r="RWM1658" s="107"/>
      <c r="RWN1658" s="107"/>
      <c r="RWO1658" s="107"/>
      <c r="RWP1658" s="107"/>
      <c r="RWQ1658" s="107"/>
      <c r="RWR1658" s="107"/>
      <c r="RWS1658" s="107"/>
      <c r="RWT1658" s="107"/>
      <c r="RWU1658" s="107"/>
      <c r="RWV1658" s="107"/>
      <c r="RWW1658" s="107"/>
      <c r="RWX1658" s="107"/>
      <c r="RWY1658" s="107"/>
      <c r="RWZ1658" s="107"/>
      <c r="RXA1658" s="107"/>
      <c r="RXB1658" s="107"/>
      <c r="RXC1658" s="107"/>
      <c r="RXD1658" s="107"/>
      <c r="RXE1658" s="107"/>
      <c r="RXF1658" s="107"/>
      <c r="RXG1658" s="107"/>
      <c r="RXH1658" s="107"/>
      <c r="RXI1658" s="107"/>
      <c r="RXJ1658" s="107"/>
      <c r="RXK1658" s="107"/>
      <c r="RXL1658" s="107"/>
      <c r="RXM1658" s="107"/>
      <c r="RXN1658" s="107"/>
      <c r="RXO1658" s="107"/>
      <c r="RXP1658" s="107"/>
      <c r="RXQ1658" s="107"/>
      <c r="RXR1658" s="107"/>
      <c r="RXS1658" s="107"/>
      <c r="RXT1658" s="107"/>
      <c r="RXU1658" s="107"/>
      <c r="RXV1658" s="107"/>
      <c r="RXW1658" s="107"/>
      <c r="RXX1658" s="107"/>
      <c r="RXY1658" s="107"/>
      <c r="RXZ1658" s="107"/>
      <c r="RYA1658" s="107"/>
      <c r="RYB1658" s="107"/>
      <c r="RYC1658" s="107"/>
      <c r="RYD1658" s="107"/>
      <c r="RYE1658" s="107"/>
      <c r="RYF1658" s="107"/>
      <c r="RYG1658" s="107"/>
      <c r="RYH1658" s="107"/>
      <c r="RYI1658" s="107"/>
      <c r="RYJ1658" s="107"/>
      <c r="RYK1658" s="107"/>
      <c r="RYL1658" s="107"/>
      <c r="RYM1658" s="107"/>
      <c r="RYN1658" s="107"/>
      <c r="RYO1658" s="107"/>
      <c r="RYP1658" s="107"/>
      <c r="RYQ1658" s="107"/>
      <c r="RYR1658" s="107"/>
      <c r="RYS1658" s="107"/>
      <c r="RYT1658" s="107"/>
      <c r="RYU1658" s="107"/>
      <c r="RYV1658" s="107"/>
      <c r="RYW1658" s="107"/>
      <c r="RYX1658" s="107"/>
      <c r="RYY1658" s="107"/>
      <c r="RYZ1658" s="107"/>
      <c r="RZA1658" s="107"/>
      <c r="RZB1658" s="107"/>
      <c r="RZC1658" s="107"/>
      <c r="RZD1658" s="107"/>
      <c r="RZE1658" s="107"/>
      <c r="RZF1658" s="107"/>
      <c r="RZG1658" s="107"/>
      <c r="RZH1658" s="107"/>
      <c r="RZI1658" s="107"/>
      <c r="RZJ1658" s="107"/>
      <c r="RZK1658" s="107"/>
      <c r="RZL1658" s="107"/>
      <c r="RZM1658" s="107"/>
      <c r="RZN1658" s="107"/>
      <c r="RZO1658" s="107"/>
      <c r="RZP1658" s="107"/>
      <c r="RZQ1658" s="107"/>
      <c r="RZR1658" s="107"/>
      <c r="RZS1658" s="107"/>
      <c r="RZT1658" s="107"/>
      <c r="RZU1658" s="107"/>
      <c r="RZV1658" s="107"/>
      <c r="RZW1658" s="107"/>
      <c r="RZX1658" s="107"/>
      <c r="RZY1658" s="107"/>
      <c r="RZZ1658" s="107"/>
      <c r="SAA1658" s="107"/>
      <c r="SAB1658" s="107"/>
      <c r="SAC1658" s="107"/>
      <c r="SAD1658" s="107"/>
      <c r="SAE1658" s="107"/>
      <c r="SAF1658" s="107"/>
      <c r="SAG1658" s="107"/>
      <c r="SAH1658" s="107"/>
      <c r="SAI1658" s="107"/>
      <c r="SAJ1658" s="107"/>
      <c r="SAK1658" s="107"/>
      <c r="SAL1658" s="107"/>
      <c r="SAM1658" s="107"/>
      <c r="SAN1658" s="107"/>
      <c r="SAO1658" s="107"/>
      <c r="SAP1658" s="107"/>
      <c r="SAQ1658" s="107"/>
      <c r="SAR1658" s="107"/>
      <c r="SAS1658" s="107"/>
      <c r="SAT1658" s="107"/>
      <c r="SAU1658" s="107"/>
      <c r="SAV1658" s="107"/>
      <c r="SAW1658" s="107"/>
      <c r="SAX1658" s="107"/>
      <c r="SAY1658" s="107"/>
      <c r="SAZ1658" s="107"/>
      <c r="SBA1658" s="107"/>
      <c r="SBB1658" s="107"/>
      <c r="SBC1658" s="107"/>
      <c r="SBD1658" s="107"/>
      <c r="SBE1658" s="107"/>
      <c r="SBF1658" s="107"/>
      <c r="SBG1658" s="107"/>
      <c r="SBH1658" s="107"/>
      <c r="SBI1658" s="107"/>
      <c r="SBJ1658" s="107"/>
      <c r="SBK1658" s="107"/>
      <c r="SBL1658" s="107"/>
      <c r="SBM1658" s="107"/>
      <c r="SBN1658" s="107"/>
      <c r="SBO1658" s="107"/>
      <c r="SBP1658" s="107"/>
      <c r="SBQ1658" s="107"/>
      <c r="SBR1658" s="107"/>
      <c r="SBS1658" s="107"/>
      <c r="SBT1658" s="107"/>
      <c r="SBU1658" s="107"/>
      <c r="SBV1658" s="107"/>
      <c r="SBW1658" s="107"/>
      <c r="SBX1658" s="107"/>
      <c r="SBY1658" s="107"/>
      <c r="SBZ1658" s="107"/>
      <c r="SCA1658" s="107"/>
      <c r="SCB1658" s="107"/>
      <c r="SCC1658" s="107"/>
      <c r="SCD1658" s="107"/>
      <c r="SCE1658" s="107"/>
      <c r="SCF1658" s="107"/>
      <c r="SCG1658" s="107"/>
      <c r="SCH1658" s="107"/>
      <c r="SCI1658" s="107"/>
      <c r="SCJ1658" s="107"/>
      <c r="SCK1658" s="107"/>
      <c r="SCL1658" s="107"/>
      <c r="SCM1658" s="107"/>
      <c r="SCN1658" s="107"/>
      <c r="SCO1658" s="107"/>
      <c r="SCP1658" s="107"/>
      <c r="SCQ1658" s="107"/>
      <c r="SCR1658" s="107"/>
      <c r="SCS1658" s="107"/>
      <c r="SCT1658" s="107"/>
      <c r="SCU1658" s="107"/>
      <c r="SCV1658" s="107"/>
      <c r="SCW1658" s="107"/>
      <c r="SCX1658" s="107"/>
      <c r="SCY1658" s="107"/>
      <c r="SCZ1658" s="107"/>
      <c r="SDA1658" s="107"/>
      <c r="SDB1658" s="107"/>
      <c r="SDC1658" s="107"/>
      <c r="SDD1658" s="107"/>
      <c r="SDE1658" s="107"/>
      <c r="SDF1658" s="107"/>
      <c r="SDG1658" s="107"/>
      <c r="SDH1658" s="107"/>
      <c r="SDI1658" s="107"/>
      <c r="SDJ1658" s="107"/>
      <c r="SDK1658" s="107"/>
      <c r="SDL1658" s="107"/>
      <c r="SDM1658" s="107"/>
      <c r="SDN1658" s="107"/>
      <c r="SDO1658" s="107"/>
      <c r="SDP1658" s="107"/>
      <c r="SDQ1658" s="107"/>
      <c r="SDR1658" s="107"/>
      <c r="SDS1658" s="107"/>
      <c r="SDT1658" s="107"/>
      <c r="SDU1658" s="107"/>
      <c r="SDV1658" s="107"/>
      <c r="SDW1658" s="107"/>
      <c r="SDX1658" s="107"/>
      <c r="SDY1658" s="107"/>
      <c r="SDZ1658" s="107"/>
      <c r="SEA1658" s="107"/>
      <c r="SEB1658" s="107"/>
      <c r="SEC1658" s="107"/>
      <c r="SED1658" s="107"/>
      <c r="SEE1658" s="107"/>
      <c r="SEF1658" s="107"/>
      <c r="SEG1658" s="107"/>
      <c r="SEH1658" s="107"/>
      <c r="SEI1658" s="107"/>
      <c r="SEJ1658" s="107"/>
      <c r="SEK1658" s="107"/>
      <c r="SEL1658" s="107"/>
      <c r="SEM1658" s="107"/>
      <c r="SEN1658" s="107"/>
      <c r="SEO1658" s="107"/>
      <c r="SEP1658" s="107"/>
      <c r="SEQ1658" s="107"/>
      <c r="SER1658" s="107"/>
      <c r="SES1658" s="107"/>
      <c r="SET1658" s="107"/>
      <c r="SEU1658" s="107"/>
      <c r="SEV1658" s="107"/>
      <c r="SEW1658" s="107"/>
      <c r="SEX1658" s="107"/>
      <c r="SEY1658" s="107"/>
      <c r="SEZ1658" s="107"/>
      <c r="SFA1658" s="107"/>
      <c r="SFB1658" s="107"/>
      <c r="SFC1658" s="107"/>
      <c r="SFD1658" s="107"/>
      <c r="SFE1658" s="107"/>
      <c r="SFF1658" s="107"/>
      <c r="SFG1658" s="107"/>
      <c r="SFH1658" s="107"/>
      <c r="SFI1658" s="107"/>
      <c r="SFJ1658" s="107"/>
      <c r="SFK1658" s="107"/>
      <c r="SFL1658" s="107"/>
      <c r="SFM1658" s="107"/>
      <c r="SFN1658" s="107"/>
      <c r="SFO1658" s="107"/>
      <c r="SFP1658" s="107"/>
      <c r="SFQ1658" s="107"/>
      <c r="SFR1658" s="107"/>
      <c r="SFS1658" s="107"/>
      <c r="SFT1658" s="107"/>
      <c r="SFU1658" s="107"/>
      <c r="SFV1658" s="107"/>
      <c r="SFW1658" s="107"/>
      <c r="SFX1658" s="107"/>
      <c r="SFY1658" s="107"/>
      <c r="SFZ1658" s="107"/>
      <c r="SGA1658" s="107"/>
      <c r="SGB1658" s="107"/>
      <c r="SGC1658" s="107"/>
      <c r="SGD1658" s="107"/>
      <c r="SGE1658" s="107"/>
      <c r="SGF1658" s="107"/>
      <c r="SGG1658" s="107"/>
      <c r="SGH1658" s="107"/>
      <c r="SGI1658" s="107"/>
      <c r="SGJ1658" s="107"/>
      <c r="SGK1658" s="107"/>
      <c r="SGL1658" s="107"/>
      <c r="SGM1658" s="107"/>
      <c r="SGN1658" s="107"/>
      <c r="SGO1658" s="107"/>
      <c r="SGP1658" s="107"/>
      <c r="SGQ1658" s="107"/>
      <c r="SGR1658" s="107"/>
      <c r="SGS1658" s="107"/>
      <c r="SGT1658" s="107"/>
      <c r="SGU1658" s="107"/>
      <c r="SGV1658" s="107"/>
      <c r="SGW1658" s="107"/>
      <c r="SGX1658" s="107"/>
      <c r="SGY1658" s="107"/>
      <c r="SGZ1658" s="107"/>
      <c r="SHA1658" s="107"/>
      <c r="SHB1658" s="107"/>
      <c r="SHC1658" s="107"/>
      <c r="SHD1658" s="107"/>
      <c r="SHE1658" s="107"/>
      <c r="SHF1658" s="107"/>
      <c r="SHG1658" s="107"/>
      <c r="SHH1658" s="107"/>
      <c r="SHI1658" s="107"/>
      <c r="SHJ1658" s="107"/>
      <c r="SHK1658" s="107"/>
      <c r="SHL1658" s="107"/>
      <c r="SHM1658" s="107"/>
      <c r="SHN1658" s="107"/>
      <c r="SHO1658" s="107"/>
      <c r="SHP1658" s="107"/>
      <c r="SHQ1658" s="107"/>
      <c r="SHR1658" s="107"/>
      <c r="SHS1658" s="107"/>
      <c r="SHT1658" s="107"/>
      <c r="SHU1658" s="107"/>
      <c r="SHV1658" s="107"/>
      <c r="SHW1658" s="107"/>
      <c r="SHX1658" s="107"/>
      <c r="SHY1658" s="107"/>
      <c r="SHZ1658" s="107"/>
      <c r="SIA1658" s="107"/>
      <c r="SIB1658" s="107"/>
      <c r="SIC1658" s="107"/>
      <c r="SID1658" s="107"/>
      <c r="SIE1658" s="107"/>
      <c r="SIF1658" s="107"/>
      <c r="SIG1658" s="107"/>
      <c r="SIH1658" s="107"/>
      <c r="SII1658" s="107"/>
      <c r="SIJ1658" s="107"/>
      <c r="SIK1658" s="107"/>
      <c r="SIL1658" s="107"/>
      <c r="SIM1658" s="107"/>
      <c r="SIN1658" s="107"/>
      <c r="SIO1658" s="107"/>
      <c r="SIP1658" s="107"/>
      <c r="SIQ1658" s="107"/>
      <c r="SIR1658" s="107"/>
      <c r="SIS1658" s="107"/>
      <c r="SIT1658" s="107"/>
      <c r="SIU1658" s="107"/>
      <c r="SIV1658" s="107"/>
      <c r="SIW1658" s="107"/>
      <c r="SIX1658" s="107"/>
      <c r="SIY1658" s="107"/>
      <c r="SIZ1658" s="107"/>
      <c r="SJA1658" s="107"/>
      <c r="SJB1658" s="107"/>
      <c r="SJC1658" s="107"/>
      <c r="SJD1658" s="107"/>
      <c r="SJE1658" s="107"/>
      <c r="SJF1658" s="107"/>
      <c r="SJG1658" s="107"/>
      <c r="SJH1658" s="107"/>
      <c r="SJI1658" s="107"/>
      <c r="SJJ1658" s="107"/>
      <c r="SJK1658" s="107"/>
      <c r="SJL1658" s="107"/>
      <c r="SJM1658" s="107"/>
      <c r="SJN1658" s="107"/>
      <c r="SJO1658" s="107"/>
      <c r="SJP1658" s="107"/>
      <c r="SJQ1658" s="107"/>
      <c r="SJR1658" s="107"/>
      <c r="SJS1658" s="107"/>
      <c r="SJT1658" s="107"/>
      <c r="SJU1658" s="107"/>
      <c r="SJV1658" s="107"/>
      <c r="SJW1658" s="107"/>
      <c r="SJX1658" s="107"/>
      <c r="SJY1658" s="107"/>
      <c r="SJZ1658" s="107"/>
      <c r="SKA1658" s="107"/>
      <c r="SKB1658" s="107"/>
      <c r="SKC1658" s="107"/>
      <c r="SKD1658" s="107"/>
      <c r="SKE1658" s="107"/>
      <c r="SKF1658" s="107"/>
      <c r="SKG1658" s="107"/>
      <c r="SKH1658" s="107"/>
      <c r="SKI1658" s="107"/>
      <c r="SKJ1658" s="107"/>
      <c r="SKK1658" s="107"/>
      <c r="SKL1658" s="107"/>
      <c r="SKM1658" s="107"/>
      <c r="SKN1658" s="107"/>
      <c r="SKO1658" s="107"/>
      <c r="SKP1658" s="107"/>
      <c r="SKQ1658" s="107"/>
      <c r="SKR1658" s="107"/>
      <c r="SKS1658" s="107"/>
      <c r="SKT1658" s="107"/>
      <c r="SKU1658" s="107"/>
      <c r="SKV1658" s="107"/>
      <c r="SKW1658" s="107"/>
      <c r="SKX1658" s="107"/>
      <c r="SKY1658" s="107"/>
      <c r="SKZ1658" s="107"/>
      <c r="SLA1658" s="107"/>
      <c r="SLB1658" s="107"/>
      <c r="SLC1658" s="107"/>
      <c r="SLD1658" s="107"/>
      <c r="SLE1658" s="107"/>
      <c r="SLF1658" s="107"/>
      <c r="SLG1658" s="107"/>
      <c r="SLH1658" s="107"/>
      <c r="SLI1658" s="107"/>
      <c r="SLJ1658" s="107"/>
      <c r="SLK1658" s="107"/>
      <c r="SLL1658" s="107"/>
      <c r="SLM1658" s="107"/>
      <c r="SLN1658" s="107"/>
      <c r="SLO1658" s="107"/>
      <c r="SLP1658" s="107"/>
      <c r="SLQ1658" s="107"/>
      <c r="SLR1658" s="107"/>
      <c r="SLS1658" s="107"/>
      <c r="SLT1658" s="107"/>
      <c r="SLU1658" s="107"/>
      <c r="SLV1658" s="107"/>
      <c r="SLW1658" s="107"/>
      <c r="SLX1658" s="107"/>
      <c r="SLY1658" s="107"/>
      <c r="SLZ1658" s="107"/>
      <c r="SMA1658" s="107"/>
      <c r="SMB1658" s="107"/>
      <c r="SMC1658" s="107"/>
      <c r="SMD1658" s="107"/>
      <c r="SME1658" s="107"/>
      <c r="SMF1658" s="107"/>
      <c r="SMG1658" s="107"/>
      <c r="SMH1658" s="107"/>
      <c r="SMI1658" s="107"/>
      <c r="SMJ1658" s="107"/>
      <c r="SMK1658" s="107"/>
      <c r="SML1658" s="107"/>
      <c r="SMM1658" s="107"/>
      <c r="SMN1658" s="107"/>
      <c r="SMO1658" s="107"/>
      <c r="SMP1658" s="107"/>
      <c r="SMQ1658" s="107"/>
      <c r="SMR1658" s="107"/>
      <c r="SMS1658" s="107"/>
      <c r="SMT1658" s="107"/>
      <c r="SMU1658" s="107"/>
      <c r="SMV1658" s="107"/>
      <c r="SMW1658" s="107"/>
      <c r="SMX1658" s="107"/>
      <c r="SMY1658" s="107"/>
      <c r="SMZ1658" s="107"/>
      <c r="SNA1658" s="107"/>
      <c r="SNB1658" s="107"/>
      <c r="SNC1658" s="107"/>
      <c r="SND1658" s="107"/>
      <c r="SNE1658" s="107"/>
      <c r="SNF1658" s="107"/>
      <c r="SNG1658" s="107"/>
      <c r="SNH1658" s="107"/>
      <c r="SNI1658" s="107"/>
      <c r="SNJ1658" s="107"/>
      <c r="SNK1658" s="107"/>
      <c r="SNL1658" s="107"/>
      <c r="SNM1658" s="107"/>
      <c r="SNN1658" s="107"/>
      <c r="SNO1658" s="107"/>
      <c r="SNP1658" s="107"/>
      <c r="SNQ1658" s="107"/>
      <c r="SNR1658" s="107"/>
      <c r="SNS1658" s="107"/>
      <c r="SNT1658" s="107"/>
      <c r="SNU1658" s="107"/>
      <c r="SNV1658" s="107"/>
      <c r="SNW1658" s="107"/>
      <c r="SNX1658" s="107"/>
      <c r="SNY1658" s="107"/>
      <c r="SNZ1658" s="107"/>
      <c r="SOA1658" s="107"/>
      <c r="SOB1658" s="107"/>
      <c r="SOC1658" s="107"/>
      <c r="SOD1658" s="107"/>
      <c r="SOE1658" s="107"/>
      <c r="SOF1658" s="107"/>
      <c r="SOG1658" s="107"/>
      <c r="SOH1658" s="107"/>
      <c r="SOI1658" s="107"/>
      <c r="SOJ1658" s="107"/>
      <c r="SOK1658" s="107"/>
      <c r="SOL1658" s="107"/>
      <c r="SOM1658" s="107"/>
      <c r="SON1658" s="107"/>
      <c r="SOO1658" s="107"/>
      <c r="SOP1658" s="107"/>
      <c r="SOQ1658" s="107"/>
      <c r="SOR1658" s="107"/>
      <c r="SOS1658" s="107"/>
      <c r="SOT1658" s="107"/>
      <c r="SOU1658" s="107"/>
      <c r="SOV1658" s="107"/>
      <c r="SOW1658" s="107"/>
      <c r="SOX1658" s="107"/>
      <c r="SOY1658" s="107"/>
      <c r="SOZ1658" s="107"/>
      <c r="SPA1658" s="107"/>
      <c r="SPB1658" s="107"/>
      <c r="SPC1658" s="107"/>
      <c r="SPD1658" s="107"/>
      <c r="SPE1658" s="107"/>
      <c r="SPF1658" s="107"/>
      <c r="SPG1658" s="107"/>
      <c r="SPH1658" s="107"/>
      <c r="SPI1658" s="107"/>
      <c r="SPJ1658" s="107"/>
      <c r="SPK1658" s="107"/>
      <c r="SPL1658" s="107"/>
      <c r="SPM1658" s="107"/>
      <c r="SPN1658" s="107"/>
      <c r="SPO1658" s="107"/>
      <c r="SPP1658" s="107"/>
      <c r="SPQ1658" s="107"/>
      <c r="SPR1658" s="107"/>
      <c r="SPS1658" s="107"/>
      <c r="SPT1658" s="107"/>
      <c r="SPU1658" s="107"/>
      <c r="SPV1658" s="107"/>
      <c r="SPW1658" s="107"/>
      <c r="SPX1658" s="107"/>
      <c r="SPY1658" s="107"/>
      <c r="SPZ1658" s="107"/>
      <c r="SQA1658" s="107"/>
      <c r="SQB1658" s="107"/>
      <c r="SQC1658" s="107"/>
      <c r="SQD1658" s="107"/>
      <c r="SQE1658" s="107"/>
      <c r="SQF1658" s="107"/>
      <c r="SQG1658" s="107"/>
      <c r="SQH1658" s="107"/>
      <c r="SQI1658" s="107"/>
      <c r="SQJ1658" s="107"/>
      <c r="SQK1658" s="107"/>
      <c r="SQL1658" s="107"/>
      <c r="SQM1658" s="107"/>
      <c r="SQN1658" s="107"/>
      <c r="SQO1658" s="107"/>
      <c r="SQP1658" s="107"/>
      <c r="SQQ1658" s="107"/>
      <c r="SQR1658" s="107"/>
      <c r="SQS1658" s="107"/>
      <c r="SQT1658" s="107"/>
      <c r="SQU1658" s="107"/>
      <c r="SQV1658" s="107"/>
      <c r="SQW1658" s="107"/>
      <c r="SQX1658" s="107"/>
      <c r="SQY1658" s="107"/>
      <c r="SQZ1658" s="107"/>
      <c r="SRA1658" s="107"/>
      <c r="SRB1658" s="107"/>
      <c r="SRC1658" s="107"/>
      <c r="SRD1658" s="107"/>
      <c r="SRE1658" s="107"/>
      <c r="SRF1658" s="107"/>
      <c r="SRG1658" s="107"/>
      <c r="SRH1658" s="107"/>
      <c r="SRI1658" s="107"/>
      <c r="SRJ1658" s="107"/>
      <c r="SRK1658" s="107"/>
      <c r="SRL1658" s="107"/>
      <c r="SRM1658" s="107"/>
      <c r="SRN1658" s="107"/>
      <c r="SRO1658" s="107"/>
      <c r="SRP1658" s="107"/>
      <c r="SRQ1658" s="107"/>
      <c r="SRR1658" s="107"/>
      <c r="SRS1658" s="107"/>
      <c r="SRT1658" s="107"/>
      <c r="SRU1658" s="107"/>
      <c r="SRV1658" s="107"/>
      <c r="SRW1658" s="107"/>
      <c r="SRX1658" s="107"/>
      <c r="SRY1658" s="107"/>
      <c r="SRZ1658" s="107"/>
      <c r="SSA1658" s="107"/>
      <c r="SSB1658" s="107"/>
      <c r="SSC1658" s="107"/>
      <c r="SSD1658" s="107"/>
      <c r="SSE1658" s="107"/>
      <c r="SSF1658" s="107"/>
      <c r="SSG1658" s="107"/>
      <c r="SSH1658" s="107"/>
      <c r="SSI1658" s="107"/>
      <c r="SSJ1658" s="107"/>
      <c r="SSK1658" s="107"/>
      <c r="SSL1658" s="107"/>
      <c r="SSM1658" s="107"/>
      <c r="SSN1658" s="107"/>
      <c r="SSO1658" s="107"/>
      <c r="SSP1658" s="107"/>
      <c r="SSQ1658" s="107"/>
      <c r="SSR1658" s="107"/>
      <c r="SSS1658" s="107"/>
      <c r="SST1658" s="107"/>
      <c r="SSU1658" s="107"/>
      <c r="SSV1658" s="107"/>
      <c r="SSW1658" s="107"/>
      <c r="SSX1658" s="107"/>
      <c r="SSY1658" s="107"/>
      <c r="SSZ1658" s="107"/>
      <c r="STA1658" s="107"/>
      <c r="STB1658" s="107"/>
      <c r="STC1658" s="107"/>
      <c r="STD1658" s="107"/>
      <c r="STE1658" s="107"/>
      <c r="STF1658" s="107"/>
      <c r="STG1658" s="107"/>
      <c r="STH1658" s="107"/>
      <c r="STI1658" s="107"/>
      <c r="STJ1658" s="107"/>
      <c r="STK1658" s="107"/>
      <c r="STL1658" s="107"/>
      <c r="STM1658" s="107"/>
      <c r="STN1658" s="107"/>
      <c r="STO1658" s="107"/>
      <c r="STP1658" s="107"/>
      <c r="STQ1658" s="107"/>
      <c r="STR1658" s="107"/>
      <c r="STS1658" s="107"/>
      <c r="STT1658" s="107"/>
      <c r="STU1658" s="107"/>
      <c r="STV1658" s="107"/>
      <c r="STW1658" s="107"/>
      <c r="STX1658" s="107"/>
      <c r="STY1658" s="107"/>
      <c r="STZ1658" s="107"/>
      <c r="SUA1658" s="107"/>
      <c r="SUB1658" s="107"/>
      <c r="SUC1658" s="107"/>
      <c r="SUD1658" s="107"/>
      <c r="SUE1658" s="107"/>
      <c r="SUF1658" s="107"/>
      <c r="SUG1658" s="107"/>
      <c r="SUH1658" s="107"/>
      <c r="SUI1658" s="107"/>
      <c r="SUJ1658" s="107"/>
      <c r="SUK1658" s="107"/>
      <c r="SUL1658" s="107"/>
      <c r="SUM1658" s="107"/>
      <c r="SUN1658" s="107"/>
      <c r="SUO1658" s="107"/>
      <c r="SUP1658" s="107"/>
      <c r="SUQ1658" s="107"/>
      <c r="SUR1658" s="107"/>
      <c r="SUS1658" s="107"/>
      <c r="SUT1658" s="107"/>
      <c r="SUU1658" s="107"/>
      <c r="SUV1658" s="107"/>
      <c r="SUW1658" s="107"/>
      <c r="SUX1658" s="107"/>
      <c r="SUY1658" s="107"/>
      <c r="SUZ1658" s="107"/>
      <c r="SVA1658" s="107"/>
      <c r="SVB1658" s="107"/>
      <c r="SVC1658" s="107"/>
      <c r="SVD1658" s="107"/>
      <c r="SVE1658" s="107"/>
      <c r="SVF1658" s="107"/>
      <c r="SVG1658" s="107"/>
      <c r="SVH1658" s="107"/>
      <c r="SVI1658" s="107"/>
      <c r="SVJ1658" s="107"/>
      <c r="SVK1658" s="107"/>
      <c r="SVL1658" s="107"/>
      <c r="SVM1658" s="107"/>
      <c r="SVN1658" s="107"/>
      <c r="SVO1658" s="107"/>
      <c r="SVP1658" s="107"/>
      <c r="SVQ1658" s="107"/>
      <c r="SVR1658" s="107"/>
      <c r="SVS1658" s="107"/>
      <c r="SVT1658" s="107"/>
      <c r="SVU1658" s="107"/>
      <c r="SVV1658" s="107"/>
      <c r="SVW1658" s="107"/>
      <c r="SVX1658" s="107"/>
      <c r="SVY1658" s="107"/>
      <c r="SVZ1658" s="107"/>
      <c r="SWA1658" s="107"/>
      <c r="SWB1658" s="107"/>
      <c r="SWC1658" s="107"/>
      <c r="SWD1658" s="107"/>
      <c r="SWE1658" s="107"/>
      <c r="SWF1658" s="107"/>
      <c r="SWG1658" s="107"/>
      <c r="SWH1658" s="107"/>
      <c r="SWI1658" s="107"/>
      <c r="SWJ1658" s="107"/>
      <c r="SWK1658" s="107"/>
      <c r="SWL1658" s="107"/>
      <c r="SWM1658" s="107"/>
      <c r="SWN1658" s="107"/>
      <c r="SWO1658" s="107"/>
      <c r="SWP1658" s="107"/>
      <c r="SWQ1658" s="107"/>
      <c r="SWR1658" s="107"/>
      <c r="SWS1658" s="107"/>
      <c r="SWT1658" s="107"/>
      <c r="SWU1658" s="107"/>
      <c r="SWV1658" s="107"/>
      <c r="SWW1658" s="107"/>
      <c r="SWX1658" s="107"/>
      <c r="SWY1658" s="107"/>
      <c r="SWZ1658" s="107"/>
      <c r="SXA1658" s="107"/>
      <c r="SXB1658" s="107"/>
      <c r="SXC1658" s="107"/>
      <c r="SXD1658" s="107"/>
      <c r="SXE1658" s="107"/>
      <c r="SXF1658" s="107"/>
      <c r="SXG1658" s="107"/>
      <c r="SXH1658" s="107"/>
      <c r="SXI1658" s="107"/>
      <c r="SXJ1658" s="107"/>
      <c r="SXK1658" s="107"/>
      <c r="SXL1658" s="107"/>
      <c r="SXM1658" s="107"/>
      <c r="SXN1658" s="107"/>
      <c r="SXO1658" s="107"/>
      <c r="SXP1658" s="107"/>
      <c r="SXQ1658" s="107"/>
      <c r="SXR1658" s="107"/>
      <c r="SXS1658" s="107"/>
      <c r="SXT1658" s="107"/>
      <c r="SXU1658" s="107"/>
      <c r="SXV1658" s="107"/>
      <c r="SXW1658" s="107"/>
      <c r="SXX1658" s="107"/>
      <c r="SXY1658" s="107"/>
      <c r="SXZ1658" s="107"/>
      <c r="SYA1658" s="107"/>
      <c r="SYB1658" s="107"/>
      <c r="SYC1658" s="107"/>
      <c r="SYD1658" s="107"/>
      <c r="SYE1658" s="107"/>
      <c r="SYF1658" s="107"/>
      <c r="SYG1658" s="107"/>
      <c r="SYH1658" s="107"/>
      <c r="SYI1658" s="107"/>
      <c r="SYJ1658" s="107"/>
      <c r="SYK1658" s="107"/>
      <c r="SYL1658" s="107"/>
      <c r="SYM1658" s="107"/>
      <c r="SYN1658" s="107"/>
      <c r="SYO1658" s="107"/>
      <c r="SYP1658" s="107"/>
      <c r="SYQ1658" s="107"/>
      <c r="SYR1658" s="107"/>
      <c r="SYS1658" s="107"/>
      <c r="SYT1658" s="107"/>
      <c r="SYU1658" s="107"/>
      <c r="SYV1658" s="107"/>
      <c r="SYW1658" s="107"/>
      <c r="SYX1658" s="107"/>
      <c r="SYY1658" s="107"/>
      <c r="SYZ1658" s="107"/>
      <c r="SZA1658" s="107"/>
      <c r="SZB1658" s="107"/>
      <c r="SZC1658" s="107"/>
      <c r="SZD1658" s="107"/>
      <c r="SZE1658" s="107"/>
      <c r="SZF1658" s="107"/>
      <c r="SZG1658" s="107"/>
      <c r="SZH1658" s="107"/>
      <c r="SZI1658" s="107"/>
      <c r="SZJ1658" s="107"/>
      <c r="SZK1658" s="107"/>
      <c r="SZL1658" s="107"/>
      <c r="SZM1658" s="107"/>
      <c r="SZN1658" s="107"/>
      <c r="SZO1658" s="107"/>
      <c r="SZP1658" s="107"/>
      <c r="SZQ1658" s="107"/>
      <c r="SZR1658" s="107"/>
      <c r="SZS1658" s="107"/>
      <c r="SZT1658" s="107"/>
      <c r="SZU1658" s="107"/>
      <c r="SZV1658" s="107"/>
      <c r="SZW1658" s="107"/>
      <c r="SZX1658" s="107"/>
      <c r="SZY1658" s="107"/>
      <c r="SZZ1658" s="107"/>
      <c r="TAA1658" s="107"/>
      <c r="TAB1658" s="107"/>
      <c r="TAC1658" s="107"/>
      <c r="TAD1658" s="107"/>
      <c r="TAE1658" s="107"/>
      <c r="TAF1658" s="107"/>
      <c r="TAG1658" s="107"/>
      <c r="TAH1658" s="107"/>
      <c r="TAI1658" s="107"/>
      <c r="TAJ1658" s="107"/>
      <c r="TAK1658" s="107"/>
      <c r="TAL1658" s="107"/>
      <c r="TAM1658" s="107"/>
      <c r="TAN1658" s="107"/>
      <c r="TAO1658" s="107"/>
      <c r="TAP1658" s="107"/>
      <c r="TAQ1658" s="107"/>
      <c r="TAR1658" s="107"/>
      <c r="TAS1658" s="107"/>
      <c r="TAT1658" s="107"/>
      <c r="TAU1658" s="107"/>
      <c r="TAV1658" s="107"/>
      <c r="TAW1658" s="107"/>
      <c r="TAX1658" s="107"/>
      <c r="TAY1658" s="107"/>
      <c r="TAZ1658" s="107"/>
      <c r="TBA1658" s="107"/>
      <c r="TBB1658" s="107"/>
      <c r="TBC1658" s="107"/>
      <c r="TBD1658" s="107"/>
      <c r="TBE1658" s="107"/>
      <c r="TBF1658" s="107"/>
      <c r="TBG1658" s="107"/>
      <c r="TBH1658" s="107"/>
      <c r="TBI1658" s="107"/>
      <c r="TBJ1658" s="107"/>
      <c r="TBK1658" s="107"/>
      <c r="TBL1658" s="107"/>
      <c r="TBM1658" s="107"/>
      <c r="TBN1658" s="107"/>
      <c r="TBO1658" s="107"/>
      <c r="TBP1658" s="107"/>
      <c r="TBQ1658" s="107"/>
      <c r="TBR1658" s="107"/>
      <c r="TBS1658" s="107"/>
      <c r="TBT1658" s="107"/>
      <c r="TBU1658" s="107"/>
      <c r="TBV1658" s="107"/>
      <c r="TBW1658" s="107"/>
      <c r="TBX1658" s="107"/>
      <c r="TBY1658" s="107"/>
      <c r="TBZ1658" s="107"/>
      <c r="TCA1658" s="107"/>
      <c r="TCB1658" s="107"/>
      <c r="TCC1658" s="107"/>
      <c r="TCD1658" s="107"/>
      <c r="TCE1658" s="107"/>
      <c r="TCF1658" s="107"/>
      <c r="TCG1658" s="107"/>
      <c r="TCH1658" s="107"/>
      <c r="TCI1658" s="107"/>
      <c r="TCJ1658" s="107"/>
      <c r="TCK1658" s="107"/>
      <c r="TCL1658" s="107"/>
      <c r="TCM1658" s="107"/>
      <c r="TCN1658" s="107"/>
      <c r="TCO1658" s="107"/>
      <c r="TCP1658" s="107"/>
      <c r="TCQ1658" s="107"/>
      <c r="TCR1658" s="107"/>
      <c r="TCS1658" s="107"/>
      <c r="TCT1658" s="107"/>
      <c r="TCU1658" s="107"/>
      <c r="TCV1658" s="107"/>
      <c r="TCW1658" s="107"/>
      <c r="TCX1658" s="107"/>
      <c r="TCY1658" s="107"/>
      <c r="TCZ1658" s="107"/>
      <c r="TDA1658" s="107"/>
      <c r="TDB1658" s="107"/>
      <c r="TDC1658" s="107"/>
      <c r="TDD1658" s="107"/>
      <c r="TDE1658" s="107"/>
      <c r="TDF1658" s="107"/>
      <c r="TDG1658" s="107"/>
      <c r="TDH1658" s="107"/>
      <c r="TDI1658" s="107"/>
      <c r="TDJ1658" s="107"/>
      <c r="TDK1658" s="107"/>
      <c r="TDL1658" s="107"/>
      <c r="TDM1658" s="107"/>
      <c r="TDN1658" s="107"/>
      <c r="TDO1658" s="107"/>
      <c r="TDP1658" s="107"/>
      <c r="TDQ1658" s="107"/>
      <c r="TDR1658" s="107"/>
      <c r="TDS1658" s="107"/>
      <c r="TDT1658" s="107"/>
      <c r="TDU1658" s="107"/>
      <c r="TDV1658" s="107"/>
      <c r="TDW1658" s="107"/>
      <c r="TDX1658" s="107"/>
      <c r="TDY1658" s="107"/>
      <c r="TDZ1658" s="107"/>
      <c r="TEA1658" s="107"/>
      <c r="TEB1658" s="107"/>
      <c r="TEC1658" s="107"/>
      <c r="TED1658" s="107"/>
      <c r="TEE1658" s="107"/>
      <c r="TEF1658" s="107"/>
      <c r="TEG1658" s="107"/>
      <c r="TEH1658" s="107"/>
      <c r="TEI1658" s="107"/>
      <c r="TEJ1658" s="107"/>
      <c r="TEK1658" s="107"/>
      <c r="TEL1658" s="107"/>
      <c r="TEM1658" s="107"/>
      <c r="TEN1658" s="107"/>
      <c r="TEO1658" s="107"/>
      <c r="TEP1658" s="107"/>
      <c r="TEQ1658" s="107"/>
      <c r="TER1658" s="107"/>
      <c r="TES1658" s="107"/>
      <c r="TET1658" s="107"/>
      <c r="TEU1658" s="107"/>
      <c r="TEV1658" s="107"/>
      <c r="TEW1658" s="107"/>
      <c r="TEX1658" s="107"/>
      <c r="TEY1658" s="107"/>
      <c r="TEZ1658" s="107"/>
      <c r="TFA1658" s="107"/>
      <c r="TFB1658" s="107"/>
      <c r="TFC1658" s="107"/>
      <c r="TFD1658" s="107"/>
      <c r="TFE1658" s="107"/>
      <c r="TFF1658" s="107"/>
      <c r="TFG1658" s="107"/>
      <c r="TFH1658" s="107"/>
      <c r="TFI1658" s="107"/>
      <c r="TFJ1658" s="107"/>
      <c r="TFK1658" s="107"/>
      <c r="TFL1658" s="107"/>
      <c r="TFM1658" s="107"/>
      <c r="TFN1658" s="107"/>
      <c r="TFO1658" s="107"/>
      <c r="TFP1658" s="107"/>
      <c r="TFQ1658" s="107"/>
      <c r="TFR1658" s="107"/>
      <c r="TFS1658" s="107"/>
      <c r="TFT1658" s="107"/>
      <c r="TFU1658" s="107"/>
      <c r="TFV1658" s="107"/>
      <c r="TFW1658" s="107"/>
      <c r="TFX1658" s="107"/>
      <c r="TFY1658" s="107"/>
      <c r="TFZ1658" s="107"/>
      <c r="TGA1658" s="107"/>
      <c r="TGB1658" s="107"/>
      <c r="TGC1658" s="107"/>
      <c r="TGD1658" s="107"/>
      <c r="TGE1658" s="107"/>
      <c r="TGF1658" s="107"/>
      <c r="TGG1658" s="107"/>
      <c r="TGH1658" s="107"/>
      <c r="TGI1658" s="107"/>
      <c r="TGJ1658" s="107"/>
      <c r="TGK1658" s="107"/>
      <c r="TGL1658" s="107"/>
      <c r="TGM1658" s="107"/>
      <c r="TGN1658" s="107"/>
      <c r="TGO1658" s="107"/>
      <c r="TGP1658" s="107"/>
      <c r="TGQ1658" s="107"/>
      <c r="TGR1658" s="107"/>
      <c r="TGS1658" s="107"/>
      <c r="TGT1658" s="107"/>
      <c r="TGU1658" s="107"/>
      <c r="TGV1658" s="107"/>
      <c r="TGW1658" s="107"/>
      <c r="TGX1658" s="107"/>
      <c r="TGY1658" s="107"/>
      <c r="TGZ1658" s="107"/>
      <c r="THA1658" s="107"/>
      <c r="THB1658" s="107"/>
      <c r="THC1658" s="107"/>
      <c r="THD1658" s="107"/>
      <c r="THE1658" s="107"/>
      <c r="THF1658" s="107"/>
      <c r="THG1658" s="107"/>
      <c r="THH1658" s="107"/>
      <c r="THI1658" s="107"/>
      <c r="THJ1658" s="107"/>
      <c r="THK1658" s="107"/>
      <c r="THL1658" s="107"/>
      <c r="THM1658" s="107"/>
      <c r="THN1658" s="107"/>
      <c r="THO1658" s="107"/>
      <c r="THP1658" s="107"/>
      <c r="THQ1658" s="107"/>
      <c r="THR1658" s="107"/>
      <c r="THS1658" s="107"/>
      <c r="THT1658" s="107"/>
      <c r="THU1658" s="107"/>
      <c r="THV1658" s="107"/>
      <c r="THW1658" s="107"/>
      <c r="THX1658" s="107"/>
      <c r="THY1658" s="107"/>
      <c r="THZ1658" s="107"/>
      <c r="TIA1658" s="107"/>
      <c r="TIB1658" s="107"/>
      <c r="TIC1658" s="107"/>
      <c r="TID1658" s="107"/>
      <c r="TIE1658" s="107"/>
      <c r="TIF1658" s="107"/>
      <c r="TIG1658" s="107"/>
      <c r="TIH1658" s="107"/>
      <c r="TII1658" s="107"/>
      <c r="TIJ1658" s="107"/>
      <c r="TIK1658" s="107"/>
      <c r="TIL1658" s="107"/>
      <c r="TIM1658" s="107"/>
      <c r="TIN1658" s="107"/>
      <c r="TIO1658" s="107"/>
      <c r="TIP1658" s="107"/>
      <c r="TIQ1658" s="107"/>
      <c r="TIR1658" s="107"/>
      <c r="TIS1658" s="107"/>
      <c r="TIT1658" s="107"/>
      <c r="TIU1658" s="107"/>
      <c r="TIV1658" s="107"/>
      <c r="TIW1658" s="107"/>
      <c r="TIX1658" s="107"/>
      <c r="TIY1658" s="107"/>
      <c r="TIZ1658" s="107"/>
      <c r="TJA1658" s="107"/>
      <c r="TJB1658" s="107"/>
      <c r="TJC1658" s="107"/>
      <c r="TJD1658" s="107"/>
      <c r="TJE1658" s="107"/>
      <c r="TJF1658" s="107"/>
      <c r="TJG1658" s="107"/>
      <c r="TJH1658" s="107"/>
      <c r="TJI1658" s="107"/>
      <c r="TJJ1658" s="107"/>
      <c r="TJK1658" s="107"/>
      <c r="TJL1658" s="107"/>
      <c r="TJM1658" s="107"/>
      <c r="TJN1658" s="107"/>
      <c r="TJO1658" s="107"/>
      <c r="TJP1658" s="107"/>
      <c r="TJQ1658" s="107"/>
      <c r="TJR1658" s="107"/>
      <c r="TJS1658" s="107"/>
      <c r="TJT1658" s="107"/>
      <c r="TJU1658" s="107"/>
      <c r="TJV1658" s="107"/>
      <c r="TJW1658" s="107"/>
      <c r="TJX1658" s="107"/>
      <c r="TJY1658" s="107"/>
      <c r="TJZ1658" s="107"/>
      <c r="TKA1658" s="107"/>
      <c r="TKB1658" s="107"/>
      <c r="TKC1658" s="107"/>
      <c r="TKD1658" s="107"/>
      <c r="TKE1658" s="107"/>
      <c r="TKF1658" s="107"/>
      <c r="TKG1658" s="107"/>
      <c r="TKH1658" s="107"/>
      <c r="TKI1658" s="107"/>
      <c r="TKJ1658" s="107"/>
      <c r="TKK1658" s="107"/>
      <c r="TKL1658" s="107"/>
      <c r="TKM1658" s="107"/>
      <c r="TKN1658" s="107"/>
      <c r="TKO1658" s="107"/>
      <c r="TKP1658" s="107"/>
      <c r="TKQ1658" s="107"/>
      <c r="TKR1658" s="107"/>
      <c r="TKS1658" s="107"/>
      <c r="TKT1658" s="107"/>
      <c r="TKU1658" s="107"/>
      <c r="TKV1658" s="107"/>
      <c r="TKW1658" s="107"/>
      <c r="TKX1658" s="107"/>
      <c r="TKY1658" s="107"/>
      <c r="TKZ1658" s="107"/>
      <c r="TLA1658" s="107"/>
      <c r="TLB1658" s="107"/>
      <c r="TLC1658" s="107"/>
      <c r="TLD1658" s="107"/>
      <c r="TLE1658" s="107"/>
      <c r="TLF1658" s="107"/>
      <c r="TLG1658" s="107"/>
      <c r="TLH1658" s="107"/>
      <c r="TLI1658" s="107"/>
      <c r="TLJ1658" s="107"/>
      <c r="TLK1658" s="107"/>
      <c r="TLL1658" s="107"/>
      <c r="TLM1658" s="107"/>
      <c r="TLN1658" s="107"/>
      <c r="TLO1658" s="107"/>
      <c r="TLP1658" s="107"/>
      <c r="TLQ1658" s="107"/>
      <c r="TLR1658" s="107"/>
      <c r="TLS1658" s="107"/>
      <c r="TLT1658" s="107"/>
      <c r="TLU1658" s="107"/>
      <c r="TLV1658" s="107"/>
      <c r="TLW1658" s="107"/>
      <c r="TLX1658" s="107"/>
      <c r="TLY1658" s="107"/>
      <c r="TLZ1658" s="107"/>
      <c r="TMA1658" s="107"/>
      <c r="TMB1658" s="107"/>
      <c r="TMC1658" s="107"/>
      <c r="TMD1658" s="107"/>
      <c r="TME1658" s="107"/>
      <c r="TMF1658" s="107"/>
      <c r="TMG1658" s="107"/>
      <c r="TMH1658" s="107"/>
      <c r="TMI1658" s="107"/>
      <c r="TMJ1658" s="107"/>
      <c r="TMK1658" s="107"/>
      <c r="TML1658" s="107"/>
      <c r="TMM1658" s="107"/>
      <c r="TMN1658" s="107"/>
      <c r="TMO1658" s="107"/>
      <c r="TMP1658" s="107"/>
      <c r="TMQ1658" s="107"/>
      <c r="TMR1658" s="107"/>
      <c r="TMS1658" s="107"/>
      <c r="TMT1658" s="107"/>
      <c r="TMU1658" s="107"/>
      <c r="TMV1658" s="107"/>
      <c r="TMW1658" s="107"/>
      <c r="TMX1658" s="107"/>
      <c r="TMY1658" s="107"/>
      <c r="TMZ1658" s="107"/>
      <c r="TNA1658" s="107"/>
      <c r="TNB1658" s="107"/>
      <c r="TNC1658" s="107"/>
      <c r="TND1658" s="107"/>
      <c r="TNE1658" s="107"/>
      <c r="TNF1658" s="107"/>
      <c r="TNG1658" s="107"/>
      <c r="TNH1658" s="107"/>
      <c r="TNI1658" s="107"/>
      <c r="TNJ1658" s="107"/>
      <c r="TNK1658" s="107"/>
      <c r="TNL1658" s="107"/>
      <c r="TNM1658" s="107"/>
      <c r="TNN1658" s="107"/>
      <c r="TNO1658" s="107"/>
      <c r="TNP1658" s="107"/>
      <c r="TNQ1658" s="107"/>
      <c r="TNR1658" s="107"/>
      <c r="TNS1658" s="107"/>
      <c r="TNT1658" s="107"/>
      <c r="TNU1658" s="107"/>
      <c r="TNV1658" s="107"/>
      <c r="TNW1658" s="107"/>
      <c r="TNX1658" s="107"/>
      <c r="TNY1658" s="107"/>
      <c r="TNZ1658" s="107"/>
      <c r="TOA1658" s="107"/>
      <c r="TOB1658" s="107"/>
      <c r="TOC1658" s="107"/>
      <c r="TOD1658" s="107"/>
      <c r="TOE1658" s="107"/>
      <c r="TOF1658" s="107"/>
      <c r="TOG1658" s="107"/>
      <c r="TOH1658" s="107"/>
      <c r="TOI1658" s="107"/>
      <c r="TOJ1658" s="107"/>
      <c r="TOK1658" s="107"/>
      <c r="TOL1658" s="107"/>
      <c r="TOM1658" s="107"/>
      <c r="TON1658" s="107"/>
      <c r="TOO1658" s="107"/>
      <c r="TOP1658" s="107"/>
      <c r="TOQ1658" s="107"/>
      <c r="TOR1658" s="107"/>
      <c r="TOS1658" s="107"/>
      <c r="TOT1658" s="107"/>
      <c r="TOU1658" s="107"/>
      <c r="TOV1658" s="107"/>
      <c r="TOW1658" s="107"/>
      <c r="TOX1658" s="107"/>
      <c r="TOY1658" s="107"/>
      <c r="TOZ1658" s="107"/>
      <c r="TPA1658" s="107"/>
      <c r="TPB1658" s="107"/>
      <c r="TPC1658" s="107"/>
      <c r="TPD1658" s="107"/>
      <c r="TPE1658" s="107"/>
      <c r="TPF1658" s="107"/>
      <c r="TPG1658" s="107"/>
      <c r="TPH1658" s="107"/>
      <c r="TPI1658" s="107"/>
      <c r="TPJ1658" s="107"/>
      <c r="TPK1658" s="107"/>
      <c r="TPL1658" s="107"/>
      <c r="TPM1658" s="107"/>
      <c r="TPN1658" s="107"/>
      <c r="TPO1658" s="107"/>
      <c r="TPP1658" s="107"/>
      <c r="TPQ1658" s="107"/>
      <c r="TPR1658" s="107"/>
      <c r="TPS1658" s="107"/>
      <c r="TPT1658" s="107"/>
      <c r="TPU1658" s="107"/>
      <c r="TPV1658" s="107"/>
      <c r="TPW1658" s="107"/>
      <c r="TPX1658" s="107"/>
      <c r="TPY1658" s="107"/>
      <c r="TPZ1658" s="107"/>
      <c r="TQA1658" s="107"/>
      <c r="TQB1658" s="107"/>
      <c r="TQC1658" s="107"/>
      <c r="TQD1658" s="107"/>
      <c r="TQE1658" s="107"/>
      <c r="TQF1658" s="107"/>
      <c r="TQG1658" s="107"/>
      <c r="TQH1658" s="107"/>
      <c r="TQI1658" s="107"/>
      <c r="TQJ1658" s="107"/>
      <c r="TQK1658" s="107"/>
      <c r="TQL1658" s="107"/>
      <c r="TQM1658" s="107"/>
      <c r="TQN1658" s="107"/>
      <c r="TQO1658" s="107"/>
      <c r="TQP1658" s="107"/>
      <c r="TQQ1658" s="107"/>
      <c r="TQR1658" s="107"/>
      <c r="TQS1658" s="107"/>
      <c r="TQT1658" s="107"/>
      <c r="TQU1658" s="107"/>
      <c r="TQV1658" s="107"/>
      <c r="TQW1658" s="107"/>
      <c r="TQX1658" s="107"/>
      <c r="TQY1658" s="107"/>
      <c r="TQZ1658" s="107"/>
      <c r="TRA1658" s="107"/>
      <c r="TRB1658" s="107"/>
      <c r="TRC1658" s="107"/>
      <c r="TRD1658" s="107"/>
      <c r="TRE1658" s="107"/>
      <c r="TRF1658" s="107"/>
      <c r="TRG1658" s="107"/>
      <c r="TRH1658" s="107"/>
      <c r="TRI1658" s="107"/>
      <c r="TRJ1658" s="107"/>
      <c r="TRK1658" s="107"/>
      <c r="TRL1658" s="107"/>
      <c r="TRM1658" s="107"/>
      <c r="TRN1658" s="107"/>
      <c r="TRO1658" s="107"/>
      <c r="TRP1658" s="107"/>
      <c r="TRQ1658" s="107"/>
      <c r="TRR1658" s="107"/>
      <c r="TRS1658" s="107"/>
      <c r="TRT1658" s="107"/>
      <c r="TRU1658" s="107"/>
      <c r="TRV1658" s="107"/>
      <c r="TRW1658" s="107"/>
      <c r="TRX1658" s="107"/>
      <c r="TRY1658" s="107"/>
      <c r="TRZ1658" s="107"/>
      <c r="TSA1658" s="107"/>
      <c r="TSB1658" s="107"/>
      <c r="TSC1658" s="107"/>
      <c r="TSD1658" s="107"/>
      <c r="TSE1658" s="107"/>
      <c r="TSF1658" s="107"/>
      <c r="TSG1658" s="107"/>
      <c r="TSH1658" s="107"/>
      <c r="TSI1658" s="107"/>
      <c r="TSJ1658" s="107"/>
      <c r="TSK1658" s="107"/>
      <c r="TSL1658" s="107"/>
      <c r="TSM1658" s="107"/>
      <c r="TSN1658" s="107"/>
      <c r="TSO1658" s="107"/>
      <c r="TSP1658" s="107"/>
      <c r="TSQ1658" s="107"/>
      <c r="TSR1658" s="107"/>
      <c r="TSS1658" s="107"/>
      <c r="TST1658" s="107"/>
      <c r="TSU1658" s="107"/>
      <c r="TSV1658" s="107"/>
      <c r="TSW1658" s="107"/>
      <c r="TSX1658" s="107"/>
      <c r="TSY1658" s="107"/>
      <c r="TSZ1658" s="107"/>
      <c r="TTA1658" s="107"/>
      <c r="TTB1658" s="107"/>
      <c r="TTC1658" s="107"/>
      <c r="TTD1658" s="107"/>
      <c r="TTE1658" s="107"/>
      <c r="TTF1658" s="107"/>
      <c r="TTG1658" s="107"/>
      <c r="TTH1658" s="107"/>
      <c r="TTI1658" s="107"/>
      <c r="TTJ1658" s="107"/>
      <c r="TTK1658" s="107"/>
      <c r="TTL1658" s="107"/>
      <c r="TTM1658" s="107"/>
      <c r="TTN1658" s="107"/>
      <c r="TTO1658" s="107"/>
      <c r="TTP1658" s="107"/>
      <c r="TTQ1658" s="107"/>
      <c r="TTR1658" s="107"/>
      <c r="TTS1658" s="107"/>
      <c r="TTT1658" s="107"/>
      <c r="TTU1658" s="107"/>
      <c r="TTV1658" s="107"/>
      <c r="TTW1658" s="107"/>
      <c r="TTX1658" s="107"/>
      <c r="TTY1658" s="107"/>
      <c r="TTZ1658" s="107"/>
      <c r="TUA1658" s="107"/>
      <c r="TUB1658" s="107"/>
      <c r="TUC1658" s="107"/>
      <c r="TUD1658" s="107"/>
      <c r="TUE1658" s="107"/>
      <c r="TUF1658" s="107"/>
      <c r="TUG1658" s="107"/>
      <c r="TUH1658" s="107"/>
      <c r="TUI1658" s="107"/>
      <c r="TUJ1658" s="107"/>
      <c r="TUK1658" s="107"/>
      <c r="TUL1658" s="107"/>
      <c r="TUM1658" s="107"/>
      <c r="TUN1658" s="107"/>
      <c r="TUO1658" s="107"/>
      <c r="TUP1658" s="107"/>
      <c r="TUQ1658" s="107"/>
      <c r="TUR1658" s="107"/>
      <c r="TUS1658" s="107"/>
      <c r="TUT1658" s="107"/>
      <c r="TUU1658" s="107"/>
      <c r="TUV1658" s="107"/>
      <c r="TUW1658" s="107"/>
      <c r="TUX1658" s="107"/>
      <c r="TUY1658" s="107"/>
      <c r="TUZ1658" s="107"/>
      <c r="TVA1658" s="107"/>
      <c r="TVB1658" s="107"/>
      <c r="TVC1658" s="107"/>
      <c r="TVD1658" s="107"/>
      <c r="TVE1658" s="107"/>
      <c r="TVF1658" s="107"/>
      <c r="TVG1658" s="107"/>
      <c r="TVH1658" s="107"/>
      <c r="TVI1658" s="107"/>
      <c r="TVJ1658" s="107"/>
      <c r="TVK1658" s="107"/>
      <c r="TVL1658" s="107"/>
      <c r="TVM1658" s="107"/>
      <c r="TVN1658" s="107"/>
      <c r="TVO1658" s="107"/>
      <c r="TVP1658" s="107"/>
      <c r="TVQ1658" s="107"/>
      <c r="TVR1658" s="107"/>
      <c r="TVS1658" s="107"/>
      <c r="TVT1658" s="107"/>
      <c r="TVU1658" s="107"/>
      <c r="TVV1658" s="107"/>
      <c r="TVW1658" s="107"/>
      <c r="TVX1658" s="107"/>
      <c r="TVY1658" s="107"/>
      <c r="TVZ1658" s="107"/>
      <c r="TWA1658" s="107"/>
      <c r="TWB1658" s="107"/>
      <c r="TWC1658" s="107"/>
      <c r="TWD1658" s="107"/>
      <c r="TWE1658" s="107"/>
      <c r="TWF1658" s="107"/>
      <c r="TWG1658" s="107"/>
      <c r="TWH1658" s="107"/>
      <c r="TWI1658" s="107"/>
      <c r="TWJ1658" s="107"/>
      <c r="TWK1658" s="107"/>
      <c r="TWL1658" s="107"/>
      <c r="TWM1658" s="107"/>
      <c r="TWN1658" s="107"/>
      <c r="TWO1658" s="107"/>
      <c r="TWP1658" s="107"/>
      <c r="TWQ1658" s="107"/>
      <c r="TWR1658" s="107"/>
      <c r="TWS1658" s="107"/>
      <c r="TWT1658" s="107"/>
      <c r="TWU1658" s="107"/>
      <c r="TWV1658" s="107"/>
      <c r="TWW1658" s="107"/>
      <c r="TWX1658" s="107"/>
      <c r="TWY1658" s="107"/>
      <c r="TWZ1658" s="107"/>
      <c r="TXA1658" s="107"/>
      <c r="TXB1658" s="107"/>
      <c r="TXC1658" s="107"/>
      <c r="TXD1658" s="107"/>
      <c r="TXE1658" s="107"/>
      <c r="TXF1658" s="107"/>
      <c r="TXG1658" s="107"/>
      <c r="TXH1658" s="107"/>
      <c r="TXI1658" s="107"/>
      <c r="TXJ1658" s="107"/>
      <c r="TXK1658" s="107"/>
      <c r="TXL1658" s="107"/>
      <c r="TXM1658" s="107"/>
      <c r="TXN1658" s="107"/>
      <c r="TXO1658" s="107"/>
      <c r="TXP1658" s="107"/>
      <c r="TXQ1658" s="107"/>
      <c r="TXR1658" s="107"/>
      <c r="TXS1658" s="107"/>
      <c r="TXT1658" s="107"/>
      <c r="TXU1658" s="107"/>
      <c r="TXV1658" s="107"/>
      <c r="TXW1658" s="107"/>
      <c r="TXX1658" s="107"/>
      <c r="TXY1658" s="107"/>
      <c r="TXZ1658" s="107"/>
      <c r="TYA1658" s="107"/>
      <c r="TYB1658" s="107"/>
      <c r="TYC1658" s="107"/>
      <c r="TYD1658" s="107"/>
      <c r="TYE1658" s="107"/>
      <c r="TYF1658" s="107"/>
      <c r="TYG1658" s="107"/>
      <c r="TYH1658" s="107"/>
      <c r="TYI1658" s="107"/>
      <c r="TYJ1658" s="107"/>
      <c r="TYK1658" s="107"/>
      <c r="TYL1658" s="107"/>
      <c r="TYM1658" s="107"/>
      <c r="TYN1658" s="107"/>
      <c r="TYO1658" s="107"/>
      <c r="TYP1658" s="107"/>
      <c r="TYQ1658" s="107"/>
      <c r="TYR1658" s="107"/>
      <c r="TYS1658" s="107"/>
      <c r="TYT1658" s="107"/>
      <c r="TYU1658" s="107"/>
      <c r="TYV1658" s="107"/>
      <c r="TYW1658" s="107"/>
      <c r="TYX1658" s="107"/>
      <c r="TYY1658" s="107"/>
      <c r="TYZ1658" s="107"/>
      <c r="TZA1658" s="107"/>
      <c r="TZB1658" s="107"/>
      <c r="TZC1658" s="107"/>
      <c r="TZD1658" s="107"/>
      <c r="TZE1658" s="107"/>
      <c r="TZF1658" s="107"/>
      <c r="TZG1658" s="107"/>
      <c r="TZH1658" s="107"/>
      <c r="TZI1658" s="107"/>
      <c r="TZJ1658" s="107"/>
      <c r="TZK1658" s="107"/>
      <c r="TZL1658" s="107"/>
      <c r="TZM1658" s="107"/>
      <c r="TZN1658" s="107"/>
      <c r="TZO1658" s="107"/>
      <c r="TZP1658" s="107"/>
      <c r="TZQ1658" s="107"/>
      <c r="TZR1658" s="107"/>
      <c r="TZS1658" s="107"/>
      <c r="TZT1658" s="107"/>
      <c r="TZU1658" s="107"/>
      <c r="TZV1658" s="107"/>
      <c r="TZW1658" s="107"/>
      <c r="TZX1658" s="107"/>
      <c r="TZY1658" s="107"/>
      <c r="TZZ1658" s="107"/>
      <c r="UAA1658" s="107"/>
      <c r="UAB1658" s="107"/>
      <c r="UAC1658" s="107"/>
      <c r="UAD1658" s="107"/>
      <c r="UAE1658" s="107"/>
      <c r="UAF1658" s="107"/>
      <c r="UAG1658" s="107"/>
      <c r="UAH1658" s="107"/>
      <c r="UAI1658" s="107"/>
      <c r="UAJ1658" s="107"/>
      <c r="UAK1658" s="107"/>
      <c r="UAL1658" s="107"/>
      <c r="UAM1658" s="107"/>
      <c r="UAN1658" s="107"/>
      <c r="UAO1658" s="107"/>
      <c r="UAP1658" s="107"/>
      <c r="UAQ1658" s="107"/>
      <c r="UAR1658" s="107"/>
      <c r="UAS1658" s="107"/>
      <c r="UAT1658" s="107"/>
      <c r="UAU1658" s="107"/>
      <c r="UAV1658" s="107"/>
      <c r="UAW1658" s="107"/>
      <c r="UAX1658" s="107"/>
      <c r="UAY1658" s="107"/>
      <c r="UAZ1658" s="107"/>
      <c r="UBA1658" s="107"/>
      <c r="UBB1658" s="107"/>
      <c r="UBC1658" s="107"/>
      <c r="UBD1658" s="107"/>
      <c r="UBE1658" s="107"/>
      <c r="UBF1658" s="107"/>
      <c r="UBG1658" s="107"/>
      <c r="UBH1658" s="107"/>
      <c r="UBI1658" s="107"/>
      <c r="UBJ1658" s="107"/>
      <c r="UBK1658" s="107"/>
      <c r="UBL1658" s="107"/>
      <c r="UBM1658" s="107"/>
      <c r="UBN1658" s="107"/>
      <c r="UBO1658" s="107"/>
      <c r="UBP1658" s="107"/>
      <c r="UBQ1658" s="107"/>
      <c r="UBR1658" s="107"/>
      <c r="UBS1658" s="107"/>
      <c r="UBT1658" s="107"/>
      <c r="UBU1658" s="107"/>
      <c r="UBV1658" s="107"/>
      <c r="UBW1658" s="107"/>
      <c r="UBX1658" s="107"/>
      <c r="UBY1658" s="107"/>
      <c r="UBZ1658" s="107"/>
      <c r="UCA1658" s="107"/>
      <c r="UCB1658" s="107"/>
      <c r="UCC1658" s="107"/>
      <c r="UCD1658" s="107"/>
      <c r="UCE1658" s="107"/>
      <c r="UCF1658" s="107"/>
      <c r="UCG1658" s="107"/>
      <c r="UCH1658" s="107"/>
      <c r="UCI1658" s="107"/>
      <c r="UCJ1658" s="107"/>
      <c r="UCK1658" s="107"/>
      <c r="UCL1658" s="107"/>
      <c r="UCM1658" s="107"/>
      <c r="UCN1658" s="107"/>
      <c r="UCO1658" s="107"/>
      <c r="UCP1658" s="107"/>
      <c r="UCQ1658" s="107"/>
      <c r="UCR1658" s="107"/>
      <c r="UCS1658" s="107"/>
      <c r="UCT1658" s="107"/>
      <c r="UCU1658" s="107"/>
      <c r="UCV1658" s="107"/>
      <c r="UCW1658" s="107"/>
      <c r="UCX1658" s="107"/>
      <c r="UCY1658" s="107"/>
      <c r="UCZ1658" s="107"/>
      <c r="UDA1658" s="107"/>
      <c r="UDB1658" s="107"/>
      <c r="UDC1658" s="107"/>
      <c r="UDD1658" s="107"/>
      <c r="UDE1658" s="107"/>
      <c r="UDF1658" s="107"/>
      <c r="UDG1658" s="107"/>
      <c r="UDH1658" s="107"/>
      <c r="UDI1658" s="107"/>
      <c r="UDJ1658" s="107"/>
      <c r="UDK1658" s="107"/>
      <c r="UDL1658" s="107"/>
      <c r="UDM1658" s="107"/>
      <c r="UDN1658" s="107"/>
      <c r="UDO1658" s="107"/>
      <c r="UDP1658" s="107"/>
      <c r="UDQ1658" s="107"/>
      <c r="UDR1658" s="107"/>
      <c r="UDS1658" s="107"/>
      <c r="UDT1658" s="107"/>
      <c r="UDU1658" s="107"/>
      <c r="UDV1658" s="107"/>
      <c r="UDW1658" s="107"/>
      <c r="UDX1658" s="107"/>
      <c r="UDY1658" s="107"/>
      <c r="UDZ1658" s="107"/>
      <c r="UEA1658" s="107"/>
      <c r="UEB1658" s="107"/>
      <c r="UEC1658" s="107"/>
      <c r="UED1658" s="107"/>
      <c r="UEE1658" s="107"/>
      <c r="UEF1658" s="107"/>
      <c r="UEG1658" s="107"/>
      <c r="UEH1658" s="107"/>
      <c r="UEI1658" s="107"/>
      <c r="UEJ1658" s="107"/>
      <c r="UEK1658" s="107"/>
      <c r="UEL1658" s="107"/>
      <c r="UEM1658" s="107"/>
      <c r="UEN1658" s="107"/>
      <c r="UEO1658" s="107"/>
      <c r="UEP1658" s="107"/>
      <c r="UEQ1658" s="107"/>
      <c r="UER1658" s="107"/>
      <c r="UES1658" s="107"/>
      <c r="UET1658" s="107"/>
      <c r="UEU1658" s="107"/>
      <c r="UEV1658" s="107"/>
      <c r="UEW1658" s="107"/>
      <c r="UEX1658" s="107"/>
      <c r="UEY1658" s="107"/>
      <c r="UEZ1658" s="107"/>
      <c r="UFA1658" s="107"/>
      <c r="UFB1658" s="107"/>
      <c r="UFC1658" s="107"/>
      <c r="UFD1658" s="107"/>
      <c r="UFE1658" s="107"/>
      <c r="UFF1658" s="107"/>
      <c r="UFG1658" s="107"/>
      <c r="UFH1658" s="107"/>
      <c r="UFI1658" s="107"/>
      <c r="UFJ1658" s="107"/>
      <c r="UFK1658" s="107"/>
      <c r="UFL1658" s="107"/>
      <c r="UFM1658" s="107"/>
      <c r="UFN1658" s="107"/>
      <c r="UFO1658" s="107"/>
      <c r="UFP1658" s="107"/>
      <c r="UFQ1658" s="107"/>
      <c r="UFR1658" s="107"/>
      <c r="UFS1658" s="107"/>
      <c r="UFT1658" s="107"/>
      <c r="UFU1658" s="107"/>
      <c r="UFV1658" s="107"/>
      <c r="UFW1658" s="107"/>
      <c r="UFX1658" s="107"/>
      <c r="UFY1658" s="107"/>
      <c r="UFZ1658" s="107"/>
      <c r="UGA1658" s="107"/>
      <c r="UGB1658" s="107"/>
      <c r="UGC1658" s="107"/>
      <c r="UGD1658" s="107"/>
      <c r="UGE1658" s="107"/>
      <c r="UGF1658" s="107"/>
      <c r="UGG1658" s="107"/>
      <c r="UGH1658" s="107"/>
      <c r="UGI1658" s="107"/>
      <c r="UGJ1658" s="107"/>
      <c r="UGK1658" s="107"/>
      <c r="UGL1658" s="107"/>
      <c r="UGM1658" s="107"/>
      <c r="UGN1658" s="107"/>
      <c r="UGO1658" s="107"/>
      <c r="UGP1658" s="107"/>
      <c r="UGQ1658" s="107"/>
      <c r="UGR1658" s="107"/>
      <c r="UGS1658" s="107"/>
      <c r="UGT1658" s="107"/>
      <c r="UGU1658" s="107"/>
      <c r="UGV1658" s="107"/>
      <c r="UGW1658" s="107"/>
      <c r="UGX1658" s="107"/>
      <c r="UGY1658" s="107"/>
      <c r="UGZ1658" s="107"/>
      <c r="UHA1658" s="107"/>
      <c r="UHB1658" s="107"/>
      <c r="UHC1658" s="107"/>
      <c r="UHD1658" s="107"/>
      <c r="UHE1658" s="107"/>
      <c r="UHF1658" s="107"/>
      <c r="UHG1658" s="107"/>
      <c r="UHH1658" s="107"/>
      <c r="UHI1658" s="107"/>
      <c r="UHJ1658" s="107"/>
      <c r="UHK1658" s="107"/>
      <c r="UHL1658" s="107"/>
      <c r="UHM1658" s="107"/>
      <c r="UHN1658" s="107"/>
      <c r="UHO1658" s="107"/>
      <c r="UHP1658" s="107"/>
      <c r="UHQ1658" s="107"/>
      <c r="UHR1658" s="107"/>
      <c r="UHS1658" s="107"/>
      <c r="UHT1658" s="107"/>
      <c r="UHU1658" s="107"/>
      <c r="UHV1658" s="107"/>
      <c r="UHW1658" s="107"/>
      <c r="UHX1658" s="107"/>
      <c r="UHY1658" s="107"/>
      <c r="UHZ1658" s="107"/>
      <c r="UIA1658" s="107"/>
      <c r="UIB1658" s="107"/>
      <c r="UIC1658" s="107"/>
      <c r="UID1658" s="107"/>
      <c r="UIE1658" s="107"/>
      <c r="UIF1658" s="107"/>
      <c r="UIG1658" s="107"/>
      <c r="UIH1658" s="107"/>
      <c r="UII1658" s="107"/>
      <c r="UIJ1658" s="107"/>
      <c r="UIK1658" s="107"/>
      <c r="UIL1658" s="107"/>
      <c r="UIM1658" s="107"/>
      <c r="UIN1658" s="107"/>
      <c r="UIO1658" s="107"/>
      <c r="UIP1658" s="107"/>
      <c r="UIQ1658" s="107"/>
      <c r="UIR1658" s="107"/>
      <c r="UIS1658" s="107"/>
      <c r="UIT1658" s="107"/>
      <c r="UIU1658" s="107"/>
      <c r="UIV1658" s="107"/>
      <c r="UIW1658" s="107"/>
      <c r="UIX1658" s="107"/>
      <c r="UIY1658" s="107"/>
      <c r="UIZ1658" s="107"/>
      <c r="UJA1658" s="107"/>
      <c r="UJB1658" s="107"/>
      <c r="UJC1658" s="107"/>
      <c r="UJD1658" s="107"/>
      <c r="UJE1658" s="107"/>
      <c r="UJF1658" s="107"/>
      <c r="UJG1658" s="107"/>
      <c r="UJH1658" s="107"/>
      <c r="UJI1658" s="107"/>
      <c r="UJJ1658" s="107"/>
      <c r="UJK1658" s="107"/>
      <c r="UJL1658" s="107"/>
      <c r="UJM1658" s="107"/>
      <c r="UJN1658" s="107"/>
      <c r="UJO1658" s="107"/>
      <c r="UJP1658" s="107"/>
      <c r="UJQ1658" s="107"/>
      <c r="UJR1658" s="107"/>
      <c r="UJS1658" s="107"/>
      <c r="UJT1658" s="107"/>
      <c r="UJU1658" s="107"/>
      <c r="UJV1658" s="107"/>
      <c r="UJW1658" s="107"/>
      <c r="UJX1658" s="107"/>
      <c r="UJY1658" s="107"/>
      <c r="UJZ1658" s="107"/>
      <c r="UKA1658" s="107"/>
      <c r="UKB1658" s="107"/>
      <c r="UKC1658" s="107"/>
      <c r="UKD1658" s="107"/>
      <c r="UKE1658" s="107"/>
      <c r="UKF1658" s="107"/>
      <c r="UKG1658" s="107"/>
      <c r="UKH1658" s="107"/>
      <c r="UKI1658" s="107"/>
      <c r="UKJ1658" s="107"/>
      <c r="UKK1658" s="107"/>
      <c r="UKL1658" s="107"/>
      <c r="UKM1658" s="107"/>
      <c r="UKN1658" s="107"/>
      <c r="UKO1658" s="107"/>
      <c r="UKP1658" s="107"/>
      <c r="UKQ1658" s="107"/>
      <c r="UKR1658" s="107"/>
      <c r="UKS1658" s="107"/>
      <c r="UKT1658" s="107"/>
      <c r="UKU1658" s="107"/>
      <c r="UKV1658" s="107"/>
      <c r="UKW1658" s="107"/>
      <c r="UKX1658" s="107"/>
      <c r="UKY1658" s="107"/>
      <c r="UKZ1658" s="107"/>
      <c r="ULA1658" s="107"/>
      <c r="ULB1658" s="107"/>
      <c r="ULC1658" s="107"/>
      <c r="ULD1658" s="107"/>
      <c r="ULE1658" s="107"/>
      <c r="ULF1658" s="107"/>
      <c r="ULG1658" s="107"/>
      <c r="ULH1658" s="107"/>
      <c r="ULI1658" s="107"/>
      <c r="ULJ1658" s="107"/>
      <c r="ULK1658" s="107"/>
      <c r="ULL1658" s="107"/>
      <c r="ULM1658" s="107"/>
      <c r="ULN1658" s="107"/>
      <c r="ULO1658" s="107"/>
      <c r="ULP1658" s="107"/>
      <c r="ULQ1658" s="107"/>
      <c r="ULR1658" s="107"/>
      <c r="ULS1658" s="107"/>
      <c r="ULT1658" s="107"/>
      <c r="ULU1658" s="107"/>
      <c r="ULV1658" s="107"/>
      <c r="ULW1658" s="107"/>
      <c r="ULX1658" s="107"/>
      <c r="ULY1658" s="107"/>
      <c r="ULZ1658" s="107"/>
      <c r="UMA1658" s="107"/>
      <c r="UMB1658" s="107"/>
      <c r="UMC1658" s="107"/>
      <c r="UMD1658" s="107"/>
      <c r="UME1658" s="107"/>
      <c r="UMF1658" s="107"/>
      <c r="UMG1658" s="107"/>
      <c r="UMH1658" s="107"/>
      <c r="UMI1658" s="107"/>
      <c r="UMJ1658" s="107"/>
      <c r="UMK1658" s="107"/>
      <c r="UML1658" s="107"/>
      <c r="UMM1658" s="107"/>
      <c r="UMN1658" s="107"/>
      <c r="UMO1658" s="107"/>
      <c r="UMP1658" s="107"/>
      <c r="UMQ1658" s="107"/>
      <c r="UMR1658" s="107"/>
      <c r="UMS1658" s="107"/>
      <c r="UMT1658" s="107"/>
      <c r="UMU1658" s="107"/>
      <c r="UMV1658" s="107"/>
      <c r="UMW1658" s="107"/>
      <c r="UMX1658" s="107"/>
      <c r="UMY1658" s="107"/>
      <c r="UMZ1658" s="107"/>
      <c r="UNA1658" s="107"/>
      <c r="UNB1658" s="107"/>
      <c r="UNC1658" s="107"/>
      <c r="UND1658" s="107"/>
      <c r="UNE1658" s="107"/>
      <c r="UNF1658" s="107"/>
      <c r="UNG1658" s="107"/>
      <c r="UNH1658" s="107"/>
      <c r="UNI1658" s="107"/>
      <c r="UNJ1658" s="107"/>
      <c r="UNK1658" s="107"/>
      <c r="UNL1658" s="107"/>
      <c r="UNM1658" s="107"/>
      <c r="UNN1658" s="107"/>
      <c r="UNO1658" s="107"/>
      <c r="UNP1658" s="107"/>
      <c r="UNQ1658" s="107"/>
      <c r="UNR1658" s="107"/>
      <c r="UNS1658" s="107"/>
      <c r="UNT1658" s="107"/>
      <c r="UNU1658" s="107"/>
      <c r="UNV1658" s="107"/>
      <c r="UNW1658" s="107"/>
      <c r="UNX1658" s="107"/>
      <c r="UNY1658" s="107"/>
      <c r="UNZ1658" s="107"/>
      <c r="UOA1658" s="107"/>
      <c r="UOB1658" s="107"/>
      <c r="UOC1658" s="107"/>
      <c r="UOD1658" s="107"/>
      <c r="UOE1658" s="107"/>
      <c r="UOF1658" s="107"/>
      <c r="UOG1658" s="107"/>
      <c r="UOH1658" s="107"/>
      <c r="UOI1658" s="107"/>
      <c r="UOJ1658" s="107"/>
      <c r="UOK1658" s="107"/>
      <c r="UOL1658" s="107"/>
      <c r="UOM1658" s="107"/>
      <c r="UON1658" s="107"/>
      <c r="UOO1658" s="107"/>
      <c r="UOP1658" s="107"/>
      <c r="UOQ1658" s="107"/>
      <c r="UOR1658" s="107"/>
      <c r="UOS1658" s="107"/>
      <c r="UOT1658" s="107"/>
      <c r="UOU1658" s="107"/>
      <c r="UOV1658" s="107"/>
      <c r="UOW1658" s="107"/>
      <c r="UOX1658" s="107"/>
      <c r="UOY1658" s="107"/>
      <c r="UOZ1658" s="107"/>
      <c r="UPA1658" s="107"/>
      <c r="UPB1658" s="107"/>
      <c r="UPC1658" s="107"/>
      <c r="UPD1658" s="107"/>
      <c r="UPE1658" s="107"/>
      <c r="UPF1658" s="107"/>
      <c r="UPG1658" s="107"/>
      <c r="UPH1658" s="107"/>
      <c r="UPI1658" s="107"/>
      <c r="UPJ1658" s="107"/>
      <c r="UPK1658" s="107"/>
      <c r="UPL1658" s="107"/>
      <c r="UPM1658" s="107"/>
      <c r="UPN1658" s="107"/>
      <c r="UPO1658" s="107"/>
      <c r="UPP1658" s="107"/>
      <c r="UPQ1658" s="107"/>
      <c r="UPR1658" s="107"/>
      <c r="UPS1658" s="107"/>
      <c r="UPT1658" s="107"/>
      <c r="UPU1658" s="107"/>
      <c r="UPV1658" s="107"/>
      <c r="UPW1658" s="107"/>
      <c r="UPX1658" s="107"/>
      <c r="UPY1658" s="107"/>
      <c r="UPZ1658" s="107"/>
      <c r="UQA1658" s="107"/>
      <c r="UQB1658" s="107"/>
      <c r="UQC1658" s="107"/>
      <c r="UQD1658" s="107"/>
      <c r="UQE1658" s="107"/>
      <c r="UQF1658" s="107"/>
      <c r="UQG1658" s="107"/>
      <c r="UQH1658" s="107"/>
      <c r="UQI1658" s="107"/>
      <c r="UQJ1658" s="107"/>
      <c r="UQK1658" s="107"/>
      <c r="UQL1658" s="107"/>
      <c r="UQM1658" s="107"/>
      <c r="UQN1658" s="107"/>
      <c r="UQO1658" s="107"/>
      <c r="UQP1658" s="107"/>
      <c r="UQQ1658" s="107"/>
      <c r="UQR1658" s="107"/>
      <c r="UQS1658" s="107"/>
      <c r="UQT1658" s="107"/>
      <c r="UQU1658" s="107"/>
      <c r="UQV1658" s="107"/>
      <c r="UQW1658" s="107"/>
      <c r="UQX1658" s="107"/>
      <c r="UQY1658" s="107"/>
      <c r="UQZ1658" s="107"/>
      <c r="URA1658" s="107"/>
      <c r="URB1658" s="107"/>
      <c r="URC1658" s="107"/>
      <c r="URD1658" s="107"/>
      <c r="URE1658" s="107"/>
      <c r="URF1658" s="107"/>
      <c r="URG1658" s="107"/>
      <c r="URH1658" s="107"/>
      <c r="URI1658" s="107"/>
      <c r="URJ1658" s="107"/>
      <c r="URK1658" s="107"/>
      <c r="URL1658" s="107"/>
      <c r="URM1658" s="107"/>
      <c r="URN1658" s="107"/>
      <c r="URO1658" s="107"/>
      <c r="URP1658" s="107"/>
      <c r="URQ1658" s="107"/>
      <c r="URR1658" s="107"/>
      <c r="URS1658" s="107"/>
      <c r="URT1658" s="107"/>
      <c r="URU1658" s="107"/>
      <c r="URV1658" s="107"/>
      <c r="URW1658" s="107"/>
      <c r="URX1658" s="107"/>
      <c r="URY1658" s="107"/>
      <c r="URZ1658" s="107"/>
      <c r="USA1658" s="107"/>
      <c r="USB1658" s="107"/>
      <c r="USC1658" s="107"/>
      <c r="USD1658" s="107"/>
      <c r="USE1658" s="107"/>
      <c r="USF1658" s="107"/>
      <c r="USG1658" s="107"/>
      <c r="USH1658" s="107"/>
      <c r="USI1658" s="107"/>
      <c r="USJ1658" s="107"/>
      <c r="USK1658" s="107"/>
      <c r="USL1658" s="107"/>
      <c r="USM1658" s="107"/>
      <c r="USN1658" s="107"/>
      <c r="USO1658" s="107"/>
      <c r="USP1658" s="107"/>
      <c r="USQ1658" s="107"/>
      <c r="USR1658" s="107"/>
      <c r="USS1658" s="107"/>
      <c r="UST1658" s="107"/>
      <c r="USU1658" s="107"/>
      <c r="USV1658" s="107"/>
      <c r="USW1658" s="107"/>
      <c r="USX1658" s="107"/>
      <c r="USY1658" s="107"/>
      <c r="USZ1658" s="107"/>
      <c r="UTA1658" s="107"/>
      <c r="UTB1658" s="107"/>
      <c r="UTC1658" s="107"/>
      <c r="UTD1658" s="107"/>
      <c r="UTE1658" s="107"/>
      <c r="UTF1658" s="107"/>
      <c r="UTG1658" s="107"/>
      <c r="UTH1658" s="107"/>
      <c r="UTI1658" s="107"/>
      <c r="UTJ1658" s="107"/>
      <c r="UTK1658" s="107"/>
      <c r="UTL1658" s="107"/>
      <c r="UTM1658" s="107"/>
      <c r="UTN1658" s="107"/>
      <c r="UTO1658" s="107"/>
      <c r="UTP1658" s="107"/>
      <c r="UTQ1658" s="107"/>
      <c r="UTR1658" s="107"/>
      <c r="UTS1658" s="107"/>
      <c r="UTT1658" s="107"/>
      <c r="UTU1658" s="107"/>
      <c r="UTV1658" s="107"/>
      <c r="UTW1658" s="107"/>
      <c r="UTX1658" s="107"/>
      <c r="UTY1658" s="107"/>
      <c r="UTZ1658" s="107"/>
      <c r="UUA1658" s="107"/>
      <c r="UUB1658" s="107"/>
      <c r="UUC1658" s="107"/>
      <c r="UUD1658" s="107"/>
      <c r="UUE1658" s="107"/>
      <c r="UUF1658" s="107"/>
      <c r="UUG1658" s="107"/>
      <c r="UUH1658" s="107"/>
      <c r="UUI1658" s="107"/>
      <c r="UUJ1658" s="107"/>
      <c r="UUK1658" s="107"/>
      <c r="UUL1658" s="107"/>
      <c r="UUM1658" s="107"/>
      <c r="UUN1658" s="107"/>
      <c r="UUO1658" s="107"/>
      <c r="UUP1658" s="107"/>
      <c r="UUQ1658" s="107"/>
      <c r="UUR1658" s="107"/>
      <c r="UUS1658" s="107"/>
      <c r="UUT1658" s="107"/>
      <c r="UUU1658" s="107"/>
      <c r="UUV1658" s="107"/>
      <c r="UUW1658" s="107"/>
      <c r="UUX1658" s="107"/>
      <c r="UUY1658" s="107"/>
      <c r="UUZ1658" s="107"/>
      <c r="UVA1658" s="107"/>
      <c r="UVB1658" s="107"/>
      <c r="UVC1658" s="107"/>
      <c r="UVD1658" s="107"/>
      <c r="UVE1658" s="107"/>
      <c r="UVF1658" s="107"/>
      <c r="UVG1658" s="107"/>
      <c r="UVH1658" s="107"/>
      <c r="UVI1658" s="107"/>
      <c r="UVJ1658" s="107"/>
      <c r="UVK1658" s="107"/>
      <c r="UVL1658" s="107"/>
      <c r="UVM1658" s="107"/>
      <c r="UVN1658" s="107"/>
      <c r="UVO1658" s="107"/>
      <c r="UVP1658" s="107"/>
      <c r="UVQ1658" s="107"/>
      <c r="UVR1658" s="107"/>
      <c r="UVS1658" s="107"/>
      <c r="UVT1658" s="107"/>
      <c r="UVU1658" s="107"/>
      <c r="UVV1658" s="107"/>
      <c r="UVW1658" s="107"/>
      <c r="UVX1658" s="107"/>
      <c r="UVY1658" s="107"/>
      <c r="UVZ1658" s="107"/>
      <c r="UWA1658" s="107"/>
      <c r="UWB1658" s="107"/>
      <c r="UWC1658" s="107"/>
      <c r="UWD1658" s="107"/>
      <c r="UWE1658" s="107"/>
      <c r="UWF1658" s="107"/>
      <c r="UWG1658" s="107"/>
      <c r="UWH1658" s="107"/>
      <c r="UWI1658" s="107"/>
      <c r="UWJ1658" s="107"/>
      <c r="UWK1658" s="107"/>
      <c r="UWL1658" s="107"/>
      <c r="UWM1658" s="107"/>
      <c r="UWN1658" s="107"/>
      <c r="UWO1658" s="107"/>
      <c r="UWP1658" s="107"/>
      <c r="UWQ1658" s="107"/>
      <c r="UWR1658" s="107"/>
      <c r="UWS1658" s="107"/>
      <c r="UWT1658" s="107"/>
      <c r="UWU1658" s="107"/>
      <c r="UWV1658" s="107"/>
      <c r="UWW1658" s="107"/>
      <c r="UWX1658" s="107"/>
      <c r="UWY1658" s="107"/>
      <c r="UWZ1658" s="107"/>
      <c r="UXA1658" s="107"/>
      <c r="UXB1658" s="107"/>
      <c r="UXC1658" s="107"/>
      <c r="UXD1658" s="107"/>
      <c r="UXE1658" s="107"/>
      <c r="UXF1658" s="107"/>
      <c r="UXG1658" s="107"/>
      <c r="UXH1658" s="107"/>
      <c r="UXI1658" s="107"/>
      <c r="UXJ1658" s="107"/>
      <c r="UXK1658" s="107"/>
      <c r="UXL1658" s="107"/>
      <c r="UXM1658" s="107"/>
      <c r="UXN1658" s="107"/>
      <c r="UXO1658" s="107"/>
      <c r="UXP1658" s="107"/>
      <c r="UXQ1658" s="107"/>
      <c r="UXR1658" s="107"/>
      <c r="UXS1658" s="107"/>
      <c r="UXT1658" s="107"/>
      <c r="UXU1658" s="107"/>
      <c r="UXV1658" s="107"/>
      <c r="UXW1658" s="107"/>
      <c r="UXX1658" s="107"/>
      <c r="UXY1658" s="107"/>
      <c r="UXZ1658" s="107"/>
      <c r="UYA1658" s="107"/>
      <c r="UYB1658" s="107"/>
      <c r="UYC1658" s="107"/>
      <c r="UYD1658" s="107"/>
      <c r="UYE1658" s="107"/>
      <c r="UYF1658" s="107"/>
      <c r="UYG1658" s="107"/>
      <c r="UYH1658" s="107"/>
      <c r="UYI1658" s="107"/>
      <c r="UYJ1658" s="107"/>
      <c r="UYK1658" s="107"/>
      <c r="UYL1658" s="107"/>
      <c r="UYM1658" s="107"/>
      <c r="UYN1658" s="107"/>
      <c r="UYO1658" s="107"/>
      <c r="UYP1658" s="107"/>
      <c r="UYQ1658" s="107"/>
      <c r="UYR1658" s="107"/>
      <c r="UYS1658" s="107"/>
      <c r="UYT1658" s="107"/>
      <c r="UYU1658" s="107"/>
      <c r="UYV1658" s="107"/>
      <c r="UYW1658" s="107"/>
      <c r="UYX1658" s="107"/>
      <c r="UYY1658" s="107"/>
      <c r="UYZ1658" s="107"/>
      <c r="UZA1658" s="107"/>
      <c r="UZB1658" s="107"/>
      <c r="UZC1658" s="107"/>
      <c r="UZD1658" s="107"/>
      <c r="UZE1658" s="107"/>
      <c r="UZF1658" s="107"/>
      <c r="UZG1658" s="107"/>
      <c r="UZH1658" s="107"/>
      <c r="UZI1658" s="107"/>
      <c r="UZJ1658" s="107"/>
      <c r="UZK1658" s="107"/>
      <c r="UZL1658" s="107"/>
      <c r="UZM1658" s="107"/>
      <c r="UZN1658" s="107"/>
      <c r="UZO1658" s="107"/>
      <c r="UZP1658" s="107"/>
      <c r="UZQ1658" s="107"/>
      <c r="UZR1658" s="107"/>
      <c r="UZS1658" s="107"/>
      <c r="UZT1658" s="107"/>
      <c r="UZU1658" s="107"/>
      <c r="UZV1658" s="107"/>
      <c r="UZW1658" s="107"/>
      <c r="UZX1658" s="107"/>
      <c r="UZY1658" s="107"/>
      <c r="UZZ1658" s="107"/>
      <c r="VAA1658" s="107"/>
      <c r="VAB1658" s="107"/>
      <c r="VAC1658" s="107"/>
      <c r="VAD1658" s="107"/>
      <c r="VAE1658" s="107"/>
      <c r="VAF1658" s="107"/>
      <c r="VAG1658" s="107"/>
      <c r="VAH1658" s="107"/>
      <c r="VAI1658" s="107"/>
      <c r="VAJ1658" s="107"/>
      <c r="VAK1658" s="107"/>
      <c r="VAL1658" s="107"/>
      <c r="VAM1658" s="107"/>
      <c r="VAN1658" s="107"/>
      <c r="VAO1658" s="107"/>
      <c r="VAP1658" s="107"/>
      <c r="VAQ1658" s="107"/>
      <c r="VAR1658" s="107"/>
      <c r="VAS1658" s="107"/>
      <c r="VAT1658" s="107"/>
      <c r="VAU1658" s="107"/>
      <c r="VAV1658" s="107"/>
      <c r="VAW1658" s="107"/>
      <c r="VAX1658" s="107"/>
      <c r="VAY1658" s="107"/>
      <c r="VAZ1658" s="107"/>
      <c r="VBA1658" s="107"/>
      <c r="VBB1658" s="107"/>
      <c r="VBC1658" s="107"/>
      <c r="VBD1658" s="107"/>
      <c r="VBE1658" s="107"/>
      <c r="VBF1658" s="107"/>
      <c r="VBG1658" s="107"/>
      <c r="VBH1658" s="107"/>
      <c r="VBI1658" s="107"/>
      <c r="VBJ1658" s="107"/>
      <c r="VBK1658" s="107"/>
      <c r="VBL1658" s="107"/>
      <c r="VBM1658" s="107"/>
      <c r="VBN1658" s="107"/>
      <c r="VBO1658" s="107"/>
      <c r="VBP1658" s="107"/>
      <c r="VBQ1658" s="107"/>
      <c r="VBR1658" s="107"/>
      <c r="VBS1658" s="107"/>
      <c r="VBT1658" s="107"/>
      <c r="VBU1658" s="107"/>
      <c r="VBV1658" s="107"/>
      <c r="VBW1658" s="107"/>
      <c r="VBX1658" s="107"/>
      <c r="VBY1658" s="107"/>
      <c r="VBZ1658" s="107"/>
      <c r="VCA1658" s="107"/>
      <c r="VCB1658" s="107"/>
      <c r="VCC1658" s="107"/>
      <c r="VCD1658" s="107"/>
      <c r="VCE1658" s="107"/>
      <c r="VCF1658" s="107"/>
      <c r="VCG1658" s="107"/>
      <c r="VCH1658" s="107"/>
      <c r="VCI1658" s="107"/>
      <c r="VCJ1658" s="107"/>
      <c r="VCK1658" s="107"/>
      <c r="VCL1658" s="107"/>
      <c r="VCM1658" s="107"/>
      <c r="VCN1658" s="107"/>
      <c r="VCO1658" s="107"/>
      <c r="VCP1658" s="107"/>
      <c r="VCQ1658" s="107"/>
      <c r="VCR1658" s="107"/>
      <c r="VCS1658" s="107"/>
      <c r="VCT1658" s="107"/>
      <c r="VCU1658" s="107"/>
      <c r="VCV1658" s="107"/>
      <c r="VCW1658" s="107"/>
      <c r="VCX1658" s="107"/>
      <c r="VCY1658" s="107"/>
      <c r="VCZ1658" s="107"/>
      <c r="VDA1658" s="107"/>
      <c r="VDB1658" s="107"/>
      <c r="VDC1658" s="107"/>
      <c r="VDD1658" s="107"/>
      <c r="VDE1658" s="107"/>
      <c r="VDF1658" s="107"/>
      <c r="VDG1658" s="107"/>
      <c r="VDH1658" s="107"/>
      <c r="VDI1658" s="107"/>
      <c r="VDJ1658" s="107"/>
      <c r="VDK1658" s="107"/>
      <c r="VDL1658" s="107"/>
      <c r="VDM1658" s="107"/>
      <c r="VDN1658" s="107"/>
      <c r="VDO1658" s="107"/>
      <c r="VDP1658" s="107"/>
      <c r="VDQ1658" s="107"/>
      <c r="VDR1658" s="107"/>
      <c r="VDS1658" s="107"/>
      <c r="VDT1658" s="107"/>
      <c r="VDU1658" s="107"/>
      <c r="VDV1658" s="107"/>
      <c r="VDW1658" s="107"/>
      <c r="VDX1658" s="107"/>
      <c r="VDY1658" s="107"/>
      <c r="VDZ1658" s="107"/>
      <c r="VEA1658" s="107"/>
      <c r="VEB1658" s="107"/>
      <c r="VEC1658" s="107"/>
      <c r="VED1658" s="107"/>
      <c r="VEE1658" s="107"/>
      <c r="VEF1658" s="107"/>
      <c r="VEG1658" s="107"/>
      <c r="VEH1658" s="107"/>
      <c r="VEI1658" s="107"/>
      <c r="VEJ1658" s="107"/>
      <c r="VEK1658" s="107"/>
      <c r="VEL1658" s="107"/>
      <c r="VEM1658" s="107"/>
      <c r="VEN1658" s="107"/>
      <c r="VEO1658" s="107"/>
      <c r="VEP1658" s="107"/>
      <c r="VEQ1658" s="107"/>
      <c r="VER1658" s="107"/>
      <c r="VES1658" s="107"/>
      <c r="VET1658" s="107"/>
      <c r="VEU1658" s="107"/>
      <c r="VEV1658" s="107"/>
      <c r="VEW1658" s="107"/>
      <c r="VEX1658" s="107"/>
      <c r="VEY1658" s="107"/>
      <c r="VEZ1658" s="107"/>
      <c r="VFA1658" s="107"/>
      <c r="VFB1658" s="107"/>
      <c r="VFC1658" s="107"/>
      <c r="VFD1658" s="107"/>
      <c r="VFE1658" s="107"/>
      <c r="VFF1658" s="107"/>
      <c r="VFG1658" s="107"/>
      <c r="VFH1658" s="107"/>
      <c r="VFI1658" s="107"/>
      <c r="VFJ1658" s="107"/>
      <c r="VFK1658" s="107"/>
      <c r="VFL1658" s="107"/>
      <c r="VFM1658" s="107"/>
      <c r="VFN1658" s="107"/>
      <c r="VFO1658" s="107"/>
      <c r="VFP1658" s="107"/>
      <c r="VFQ1658" s="107"/>
      <c r="VFR1658" s="107"/>
      <c r="VFS1658" s="107"/>
      <c r="VFT1658" s="107"/>
      <c r="VFU1658" s="107"/>
      <c r="VFV1658" s="107"/>
      <c r="VFW1658" s="107"/>
      <c r="VFX1658" s="107"/>
      <c r="VFY1658" s="107"/>
      <c r="VFZ1658" s="107"/>
      <c r="VGA1658" s="107"/>
      <c r="VGB1658" s="107"/>
      <c r="VGC1658" s="107"/>
      <c r="VGD1658" s="107"/>
      <c r="VGE1658" s="107"/>
      <c r="VGF1658" s="107"/>
      <c r="VGG1658" s="107"/>
      <c r="VGH1658" s="107"/>
      <c r="VGI1658" s="107"/>
      <c r="VGJ1658" s="107"/>
      <c r="VGK1658" s="107"/>
      <c r="VGL1658" s="107"/>
      <c r="VGM1658" s="107"/>
      <c r="VGN1658" s="107"/>
      <c r="VGO1658" s="107"/>
      <c r="VGP1658" s="107"/>
      <c r="VGQ1658" s="107"/>
      <c r="VGR1658" s="107"/>
      <c r="VGS1658" s="107"/>
      <c r="VGT1658" s="107"/>
      <c r="VGU1658" s="107"/>
      <c r="VGV1658" s="107"/>
      <c r="VGW1658" s="107"/>
      <c r="VGX1658" s="107"/>
      <c r="VGY1658" s="107"/>
      <c r="VGZ1658" s="107"/>
      <c r="VHA1658" s="107"/>
      <c r="VHB1658" s="107"/>
      <c r="VHC1658" s="107"/>
      <c r="VHD1658" s="107"/>
      <c r="VHE1658" s="107"/>
      <c r="VHF1658" s="107"/>
      <c r="VHG1658" s="107"/>
      <c r="VHH1658" s="107"/>
      <c r="VHI1658" s="107"/>
      <c r="VHJ1658" s="107"/>
      <c r="VHK1658" s="107"/>
      <c r="VHL1658" s="107"/>
      <c r="VHM1658" s="107"/>
      <c r="VHN1658" s="107"/>
      <c r="VHO1658" s="107"/>
      <c r="VHP1658" s="107"/>
      <c r="VHQ1658" s="107"/>
      <c r="VHR1658" s="107"/>
      <c r="VHS1658" s="107"/>
      <c r="VHT1658" s="107"/>
      <c r="VHU1658" s="107"/>
      <c r="VHV1658" s="107"/>
      <c r="VHW1658" s="107"/>
      <c r="VHX1658" s="107"/>
      <c r="VHY1658" s="107"/>
      <c r="VHZ1658" s="107"/>
      <c r="VIA1658" s="107"/>
      <c r="VIB1658" s="107"/>
      <c r="VIC1658" s="107"/>
      <c r="VID1658" s="107"/>
      <c r="VIE1658" s="107"/>
      <c r="VIF1658" s="107"/>
      <c r="VIG1658" s="107"/>
      <c r="VIH1658" s="107"/>
      <c r="VII1658" s="107"/>
      <c r="VIJ1658" s="107"/>
      <c r="VIK1658" s="107"/>
      <c r="VIL1658" s="107"/>
      <c r="VIM1658" s="107"/>
      <c r="VIN1658" s="107"/>
      <c r="VIO1658" s="107"/>
      <c r="VIP1658" s="107"/>
      <c r="VIQ1658" s="107"/>
      <c r="VIR1658" s="107"/>
      <c r="VIS1658" s="107"/>
      <c r="VIT1658" s="107"/>
      <c r="VIU1658" s="107"/>
      <c r="VIV1658" s="107"/>
      <c r="VIW1658" s="107"/>
      <c r="VIX1658" s="107"/>
      <c r="VIY1658" s="107"/>
      <c r="VIZ1658" s="107"/>
      <c r="VJA1658" s="107"/>
      <c r="VJB1658" s="107"/>
      <c r="VJC1658" s="107"/>
      <c r="VJD1658" s="107"/>
      <c r="VJE1658" s="107"/>
      <c r="VJF1658" s="107"/>
      <c r="VJG1658" s="107"/>
      <c r="VJH1658" s="107"/>
      <c r="VJI1658" s="107"/>
      <c r="VJJ1658" s="107"/>
      <c r="VJK1658" s="107"/>
      <c r="VJL1658" s="107"/>
      <c r="VJM1658" s="107"/>
      <c r="VJN1658" s="107"/>
      <c r="VJO1658" s="107"/>
      <c r="VJP1658" s="107"/>
      <c r="VJQ1658" s="107"/>
      <c r="VJR1658" s="107"/>
      <c r="VJS1658" s="107"/>
      <c r="VJT1658" s="107"/>
      <c r="VJU1658" s="107"/>
      <c r="VJV1658" s="107"/>
      <c r="VJW1658" s="107"/>
      <c r="VJX1658" s="107"/>
      <c r="VJY1658" s="107"/>
      <c r="VJZ1658" s="107"/>
      <c r="VKA1658" s="107"/>
      <c r="VKB1658" s="107"/>
      <c r="VKC1658" s="107"/>
      <c r="VKD1658" s="107"/>
      <c r="VKE1658" s="107"/>
      <c r="VKF1658" s="107"/>
      <c r="VKG1658" s="107"/>
      <c r="VKH1658" s="107"/>
      <c r="VKI1658" s="107"/>
      <c r="VKJ1658" s="107"/>
      <c r="VKK1658" s="107"/>
      <c r="VKL1658" s="107"/>
      <c r="VKM1658" s="107"/>
      <c r="VKN1658" s="107"/>
      <c r="VKO1658" s="107"/>
      <c r="VKP1658" s="107"/>
      <c r="VKQ1658" s="107"/>
      <c r="VKR1658" s="107"/>
      <c r="VKS1658" s="107"/>
      <c r="VKT1658" s="107"/>
      <c r="VKU1658" s="107"/>
      <c r="VKV1658" s="107"/>
      <c r="VKW1658" s="107"/>
      <c r="VKX1658" s="107"/>
      <c r="VKY1658" s="107"/>
      <c r="VKZ1658" s="107"/>
      <c r="VLA1658" s="107"/>
      <c r="VLB1658" s="107"/>
      <c r="VLC1658" s="107"/>
      <c r="VLD1658" s="107"/>
      <c r="VLE1658" s="107"/>
      <c r="VLF1658" s="107"/>
      <c r="VLG1658" s="107"/>
      <c r="VLH1658" s="107"/>
      <c r="VLI1658" s="107"/>
      <c r="VLJ1658" s="107"/>
      <c r="VLK1658" s="107"/>
      <c r="VLL1658" s="107"/>
      <c r="VLM1658" s="107"/>
      <c r="VLN1658" s="107"/>
      <c r="VLO1658" s="107"/>
      <c r="VLP1658" s="107"/>
      <c r="VLQ1658" s="107"/>
      <c r="VLR1658" s="107"/>
      <c r="VLS1658" s="107"/>
      <c r="VLT1658" s="107"/>
      <c r="VLU1658" s="107"/>
      <c r="VLV1658" s="107"/>
      <c r="VLW1658" s="107"/>
      <c r="VLX1658" s="107"/>
      <c r="VLY1658" s="107"/>
      <c r="VLZ1658" s="107"/>
      <c r="VMA1658" s="107"/>
      <c r="VMB1658" s="107"/>
      <c r="VMC1658" s="107"/>
      <c r="VMD1658" s="107"/>
      <c r="VME1658" s="107"/>
      <c r="VMF1658" s="107"/>
      <c r="VMG1658" s="107"/>
      <c r="VMH1658" s="107"/>
      <c r="VMI1658" s="107"/>
      <c r="VMJ1658" s="107"/>
      <c r="VMK1658" s="107"/>
      <c r="VML1658" s="107"/>
      <c r="VMM1658" s="107"/>
      <c r="VMN1658" s="107"/>
      <c r="VMO1658" s="107"/>
      <c r="VMP1658" s="107"/>
      <c r="VMQ1658" s="107"/>
      <c r="VMR1658" s="107"/>
      <c r="VMS1658" s="107"/>
      <c r="VMT1658" s="107"/>
      <c r="VMU1658" s="107"/>
      <c r="VMV1658" s="107"/>
      <c r="VMW1658" s="107"/>
      <c r="VMX1658" s="107"/>
      <c r="VMY1658" s="107"/>
      <c r="VMZ1658" s="107"/>
      <c r="VNA1658" s="107"/>
      <c r="VNB1658" s="107"/>
      <c r="VNC1658" s="107"/>
      <c r="VND1658" s="107"/>
      <c r="VNE1658" s="107"/>
      <c r="VNF1658" s="107"/>
      <c r="VNG1658" s="107"/>
      <c r="VNH1658" s="107"/>
      <c r="VNI1658" s="107"/>
      <c r="VNJ1658" s="107"/>
      <c r="VNK1658" s="107"/>
      <c r="VNL1658" s="107"/>
      <c r="VNM1658" s="107"/>
      <c r="VNN1658" s="107"/>
      <c r="VNO1658" s="107"/>
      <c r="VNP1658" s="107"/>
      <c r="VNQ1658" s="107"/>
      <c r="VNR1658" s="107"/>
      <c r="VNS1658" s="107"/>
      <c r="VNT1658" s="107"/>
      <c r="VNU1658" s="107"/>
      <c r="VNV1658" s="107"/>
      <c r="VNW1658" s="107"/>
      <c r="VNX1658" s="107"/>
      <c r="VNY1658" s="107"/>
      <c r="VNZ1658" s="107"/>
      <c r="VOA1658" s="107"/>
      <c r="VOB1658" s="107"/>
      <c r="VOC1658" s="107"/>
      <c r="VOD1658" s="107"/>
      <c r="VOE1658" s="107"/>
      <c r="VOF1658" s="107"/>
      <c r="VOG1658" s="107"/>
      <c r="VOH1658" s="107"/>
      <c r="VOI1658" s="107"/>
      <c r="VOJ1658" s="107"/>
      <c r="VOK1658" s="107"/>
      <c r="VOL1658" s="107"/>
      <c r="VOM1658" s="107"/>
      <c r="VON1658" s="107"/>
      <c r="VOO1658" s="107"/>
      <c r="VOP1658" s="107"/>
      <c r="VOQ1658" s="107"/>
      <c r="VOR1658" s="107"/>
      <c r="VOS1658" s="107"/>
      <c r="VOT1658" s="107"/>
      <c r="VOU1658" s="107"/>
      <c r="VOV1658" s="107"/>
      <c r="VOW1658" s="107"/>
      <c r="VOX1658" s="107"/>
      <c r="VOY1658" s="107"/>
      <c r="VOZ1658" s="107"/>
      <c r="VPA1658" s="107"/>
      <c r="VPB1658" s="107"/>
      <c r="VPC1658" s="107"/>
      <c r="VPD1658" s="107"/>
      <c r="VPE1658" s="107"/>
      <c r="VPF1658" s="107"/>
      <c r="VPG1658" s="107"/>
      <c r="VPH1658" s="107"/>
      <c r="VPI1658" s="107"/>
      <c r="VPJ1658" s="107"/>
      <c r="VPK1658" s="107"/>
      <c r="VPL1658" s="107"/>
      <c r="VPM1658" s="107"/>
      <c r="VPN1658" s="107"/>
      <c r="VPO1658" s="107"/>
      <c r="VPP1658" s="107"/>
      <c r="VPQ1658" s="107"/>
      <c r="VPR1658" s="107"/>
      <c r="VPS1658" s="107"/>
      <c r="VPT1658" s="107"/>
      <c r="VPU1658" s="107"/>
      <c r="VPV1658" s="107"/>
      <c r="VPW1658" s="107"/>
      <c r="VPX1658" s="107"/>
      <c r="VPY1658" s="107"/>
      <c r="VPZ1658" s="107"/>
      <c r="VQA1658" s="107"/>
      <c r="VQB1658" s="107"/>
      <c r="VQC1658" s="107"/>
      <c r="VQD1658" s="107"/>
      <c r="VQE1658" s="107"/>
      <c r="VQF1658" s="107"/>
      <c r="VQG1658" s="107"/>
      <c r="VQH1658" s="107"/>
      <c r="VQI1658" s="107"/>
      <c r="VQJ1658" s="107"/>
      <c r="VQK1658" s="107"/>
      <c r="VQL1658" s="107"/>
      <c r="VQM1658" s="107"/>
      <c r="VQN1658" s="107"/>
      <c r="VQO1658" s="107"/>
      <c r="VQP1658" s="107"/>
      <c r="VQQ1658" s="107"/>
      <c r="VQR1658" s="107"/>
      <c r="VQS1658" s="107"/>
      <c r="VQT1658" s="107"/>
      <c r="VQU1658" s="107"/>
      <c r="VQV1658" s="107"/>
      <c r="VQW1658" s="107"/>
      <c r="VQX1658" s="107"/>
      <c r="VQY1658" s="107"/>
      <c r="VQZ1658" s="107"/>
      <c r="VRA1658" s="107"/>
      <c r="VRB1658" s="107"/>
      <c r="VRC1658" s="107"/>
      <c r="VRD1658" s="107"/>
      <c r="VRE1658" s="107"/>
      <c r="VRF1658" s="107"/>
      <c r="VRG1658" s="107"/>
      <c r="VRH1658" s="107"/>
      <c r="VRI1658" s="107"/>
      <c r="VRJ1658" s="107"/>
      <c r="VRK1658" s="107"/>
      <c r="VRL1658" s="107"/>
      <c r="VRM1658" s="107"/>
      <c r="VRN1658" s="107"/>
      <c r="VRO1658" s="107"/>
      <c r="VRP1658" s="107"/>
      <c r="VRQ1658" s="107"/>
      <c r="VRR1658" s="107"/>
      <c r="VRS1658" s="107"/>
      <c r="VRT1658" s="107"/>
      <c r="VRU1658" s="107"/>
      <c r="VRV1658" s="107"/>
      <c r="VRW1658" s="107"/>
      <c r="VRX1658" s="107"/>
      <c r="VRY1658" s="107"/>
      <c r="VRZ1658" s="107"/>
      <c r="VSA1658" s="107"/>
      <c r="VSB1658" s="107"/>
      <c r="VSC1658" s="107"/>
      <c r="VSD1658" s="107"/>
      <c r="VSE1658" s="107"/>
      <c r="VSF1658" s="107"/>
      <c r="VSG1658" s="107"/>
      <c r="VSH1658" s="107"/>
      <c r="VSI1658" s="107"/>
      <c r="VSJ1658" s="107"/>
      <c r="VSK1658" s="107"/>
      <c r="VSL1658" s="107"/>
      <c r="VSM1658" s="107"/>
      <c r="VSN1658" s="107"/>
      <c r="VSO1658" s="107"/>
      <c r="VSP1658" s="107"/>
      <c r="VSQ1658" s="107"/>
      <c r="VSR1658" s="107"/>
      <c r="VSS1658" s="107"/>
      <c r="VST1658" s="107"/>
      <c r="VSU1658" s="107"/>
      <c r="VSV1658" s="107"/>
      <c r="VSW1658" s="107"/>
      <c r="VSX1658" s="107"/>
      <c r="VSY1658" s="107"/>
      <c r="VSZ1658" s="107"/>
      <c r="VTA1658" s="107"/>
      <c r="VTB1658" s="107"/>
      <c r="VTC1658" s="107"/>
      <c r="VTD1658" s="107"/>
      <c r="VTE1658" s="107"/>
      <c r="VTF1658" s="107"/>
      <c r="VTG1658" s="107"/>
      <c r="VTH1658" s="107"/>
      <c r="VTI1658" s="107"/>
      <c r="VTJ1658" s="107"/>
      <c r="VTK1658" s="107"/>
      <c r="VTL1658" s="107"/>
      <c r="VTM1658" s="107"/>
      <c r="VTN1658" s="107"/>
      <c r="VTO1658" s="107"/>
      <c r="VTP1658" s="107"/>
      <c r="VTQ1658" s="107"/>
      <c r="VTR1658" s="107"/>
      <c r="VTS1658" s="107"/>
      <c r="VTT1658" s="107"/>
      <c r="VTU1658" s="107"/>
      <c r="VTV1658" s="107"/>
      <c r="VTW1658" s="107"/>
      <c r="VTX1658" s="107"/>
      <c r="VTY1658" s="107"/>
      <c r="VTZ1658" s="107"/>
      <c r="VUA1658" s="107"/>
      <c r="VUB1658" s="107"/>
      <c r="VUC1658" s="107"/>
      <c r="VUD1658" s="107"/>
      <c r="VUE1658" s="107"/>
      <c r="VUF1658" s="107"/>
      <c r="VUG1658" s="107"/>
      <c r="VUH1658" s="107"/>
      <c r="VUI1658" s="107"/>
      <c r="VUJ1658" s="107"/>
      <c r="VUK1658" s="107"/>
      <c r="VUL1658" s="107"/>
      <c r="VUM1658" s="107"/>
      <c r="VUN1658" s="107"/>
      <c r="VUO1658" s="107"/>
      <c r="VUP1658" s="107"/>
      <c r="VUQ1658" s="107"/>
      <c r="VUR1658" s="107"/>
      <c r="VUS1658" s="107"/>
      <c r="VUT1658" s="107"/>
      <c r="VUU1658" s="107"/>
      <c r="VUV1658" s="107"/>
      <c r="VUW1658" s="107"/>
      <c r="VUX1658" s="107"/>
      <c r="VUY1658" s="107"/>
      <c r="VUZ1658" s="107"/>
      <c r="VVA1658" s="107"/>
      <c r="VVB1658" s="107"/>
      <c r="VVC1658" s="107"/>
      <c r="VVD1658" s="107"/>
      <c r="VVE1658" s="107"/>
      <c r="VVF1658" s="107"/>
      <c r="VVG1658" s="107"/>
      <c r="VVH1658" s="107"/>
      <c r="VVI1658" s="107"/>
      <c r="VVJ1658" s="107"/>
      <c r="VVK1658" s="107"/>
      <c r="VVL1658" s="107"/>
      <c r="VVM1658" s="107"/>
      <c r="VVN1658" s="107"/>
      <c r="VVO1658" s="107"/>
      <c r="VVP1658" s="107"/>
      <c r="VVQ1658" s="107"/>
      <c r="VVR1658" s="107"/>
      <c r="VVS1658" s="107"/>
      <c r="VVT1658" s="107"/>
      <c r="VVU1658" s="107"/>
      <c r="VVV1658" s="107"/>
      <c r="VVW1658" s="107"/>
      <c r="VVX1658" s="107"/>
      <c r="VVY1658" s="107"/>
      <c r="VVZ1658" s="107"/>
      <c r="VWA1658" s="107"/>
      <c r="VWB1658" s="107"/>
      <c r="VWC1658" s="107"/>
      <c r="VWD1658" s="107"/>
      <c r="VWE1658" s="107"/>
      <c r="VWF1658" s="107"/>
      <c r="VWG1658" s="107"/>
      <c r="VWH1658" s="107"/>
      <c r="VWI1658" s="107"/>
      <c r="VWJ1658" s="107"/>
      <c r="VWK1658" s="107"/>
      <c r="VWL1658" s="107"/>
      <c r="VWM1658" s="107"/>
      <c r="VWN1658" s="107"/>
      <c r="VWO1658" s="107"/>
      <c r="VWP1658" s="107"/>
      <c r="VWQ1658" s="107"/>
      <c r="VWR1658" s="107"/>
      <c r="VWS1658" s="107"/>
      <c r="VWT1658" s="107"/>
      <c r="VWU1658" s="107"/>
      <c r="VWV1658" s="107"/>
      <c r="VWW1658" s="107"/>
      <c r="VWX1658" s="107"/>
      <c r="VWY1658" s="107"/>
      <c r="VWZ1658" s="107"/>
      <c r="VXA1658" s="107"/>
      <c r="VXB1658" s="107"/>
      <c r="VXC1658" s="107"/>
      <c r="VXD1658" s="107"/>
      <c r="VXE1658" s="107"/>
      <c r="VXF1658" s="107"/>
      <c r="VXG1658" s="107"/>
      <c r="VXH1658" s="107"/>
      <c r="VXI1658" s="107"/>
      <c r="VXJ1658" s="107"/>
      <c r="VXK1658" s="107"/>
      <c r="VXL1658" s="107"/>
      <c r="VXM1658" s="107"/>
      <c r="VXN1658" s="107"/>
      <c r="VXO1658" s="107"/>
      <c r="VXP1658" s="107"/>
      <c r="VXQ1658" s="107"/>
      <c r="VXR1658" s="107"/>
      <c r="VXS1658" s="107"/>
      <c r="VXT1658" s="107"/>
      <c r="VXU1658" s="107"/>
      <c r="VXV1658" s="107"/>
      <c r="VXW1658" s="107"/>
      <c r="VXX1658" s="107"/>
      <c r="VXY1658" s="107"/>
      <c r="VXZ1658" s="107"/>
      <c r="VYA1658" s="107"/>
      <c r="VYB1658" s="107"/>
      <c r="VYC1658" s="107"/>
      <c r="VYD1658" s="107"/>
      <c r="VYE1658" s="107"/>
      <c r="VYF1658" s="107"/>
      <c r="VYG1658" s="107"/>
      <c r="VYH1658" s="107"/>
      <c r="VYI1658" s="107"/>
      <c r="VYJ1658" s="107"/>
      <c r="VYK1658" s="107"/>
      <c r="VYL1658" s="107"/>
      <c r="VYM1658" s="107"/>
      <c r="VYN1658" s="107"/>
      <c r="VYO1658" s="107"/>
      <c r="VYP1658" s="107"/>
      <c r="VYQ1658" s="107"/>
      <c r="VYR1658" s="107"/>
      <c r="VYS1658" s="107"/>
      <c r="VYT1658" s="107"/>
      <c r="VYU1658" s="107"/>
      <c r="VYV1658" s="107"/>
      <c r="VYW1658" s="107"/>
      <c r="VYX1658" s="107"/>
      <c r="VYY1658" s="107"/>
      <c r="VYZ1658" s="107"/>
      <c r="VZA1658" s="107"/>
      <c r="VZB1658" s="107"/>
      <c r="VZC1658" s="107"/>
      <c r="VZD1658" s="107"/>
      <c r="VZE1658" s="107"/>
      <c r="VZF1658" s="107"/>
      <c r="VZG1658" s="107"/>
      <c r="VZH1658" s="107"/>
      <c r="VZI1658" s="107"/>
      <c r="VZJ1658" s="107"/>
      <c r="VZK1658" s="107"/>
      <c r="VZL1658" s="107"/>
      <c r="VZM1658" s="107"/>
      <c r="VZN1658" s="107"/>
      <c r="VZO1658" s="107"/>
      <c r="VZP1658" s="107"/>
      <c r="VZQ1658" s="107"/>
      <c r="VZR1658" s="107"/>
      <c r="VZS1658" s="107"/>
      <c r="VZT1658" s="107"/>
      <c r="VZU1658" s="107"/>
      <c r="VZV1658" s="107"/>
      <c r="VZW1658" s="107"/>
      <c r="VZX1658" s="107"/>
      <c r="VZY1658" s="107"/>
      <c r="VZZ1658" s="107"/>
      <c r="WAA1658" s="107"/>
      <c r="WAB1658" s="107"/>
      <c r="WAC1658" s="107"/>
      <c r="WAD1658" s="107"/>
      <c r="WAE1658" s="107"/>
      <c r="WAF1658" s="107"/>
      <c r="WAG1658" s="107"/>
      <c r="WAH1658" s="107"/>
      <c r="WAI1658" s="107"/>
      <c r="WAJ1658" s="107"/>
      <c r="WAK1658" s="107"/>
      <c r="WAL1658" s="107"/>
      <c r="WAM1658" s="107"/>
      <c r="WAN1658" s="107"/>
      <c r="WAO1658" s="107"/>
      <c r="WAP1658" s="107"/>
      <c r="WAQ1658" s="107"/>
      <c r="WAR1658" s="107"/>
      <c r="WAS1658" s="107"/>
      <c r="WAT1658" s="107"/>
      <c r="WAU1658" s="107"/>
      <c r="WAV1658" s="107"/>
      <c r="WAW1658" s="107"/>
      <c r="WAX1658" s="107"/>
      <c r="WAY1658" s="107"/>
      <c r="WAZ1658" s="107"/>
      <c r="WBA1658" s="107"/>
      <c r="WBB1658" s="107"/>
      <c r="WBC1658" s="107"/>
      <c r="WBD1658" s="107"/>
      <c r="WBE1658" s="107"/>
      <c r="WBF1658" s="107"/>
      <c r="WBG1658" s="107"/>
      <c r="WBH1658" s="107"/>
      <c r="WBI1658" s="107"/>
      <c r="WBJ1658" s="107"/>
      <c r="WBK1658" s="107"/>
      <c r="WBL1658" s="107"/>
      <c r="WBM1658" s="107"/>
      <c r="WBN1658" s="107"/>
      <c r="WBO1658" s="107"/>
      <c r="WBP1658" s="107"/>
      <c r="WBQ1658" s="107"/>
      <c r="WBR1658" s="107"/>
      <c r="WBS1658" s="107"/>
      <c r="WBT1658" s="107"/>
      <c r="WBU1658" s="107"/>
      <c r="WBV1658" s="107"/>
      <c r="WBW1658" s="107"/>
      <c r="WBX1658" s="107"/>
      <c r="WBY1658" s="107"/>
      <c r="WBZ1658" s="107"/>
      <c r="WCA1658" s="107"/>
      <c r="WCB1658" s="107"/>
      <c r="WCC1658" s="107"/>
      <c r="WCD1658" s="107"/>
      <c r="WCE1658" s="107"/>
      <c r="WCF1658" s="107"/>
      <c r="WCG1658" s="107"/>
      <c r="WCH1658" s="107"/>
      <c r="WCI1658" s="107"/>
      <c r="WCJ1658" s="107"/>
      <c r="WCK1658" s="107"/>
      <c r="WCL1658" s="107"/>
      <c r="WCM1658" s="107"/>
      <c r="WCN1658" s="107"/>
      <c r="WCO1658" s="107"/>
      <c r="WCP1658" s="107"/>
      <c r="WCQ1658" s="107"/>
      <c r="WCR1658" s="107"/>
      <c r="WCS1658" s="107"/>
      <c r="WCT1658" s="107"/>
      <c r="WCU1658" s="107"/>
      <c r="WCV1658" s="107"/>
      <c r="WCW1658" s="107"/>
      <c r="WCX1658" s="107"/>
      <c r="WCY1658" s="107"/>
      <c r="WCZ1658" s="107"/>
      <c r="WDA1658" s="107"/>
      <c r="WDB1658" s="107"/>
      <c r="WDC1658" s="107"/>
      <c r="WDD1658" s="107"/>
      <c r="WDE1658" s="107"/>
      <c r="WDF1658" s="107"/>
      <c r="WDG1658" s="107"/>
      <c r="WDH1658" s="107"/>
      <c r="WDI1658" s="107"/>
      <c r="WDJ1658" s="107"/>
      <c r="WDK1658" s="107"/>
      <c r="WDL1658" s="107"/>
      <c r="WDM1658" s="107"/>
      <c r="WDN1658" s="107"/>
      <c r="WDO1658" s="107"/>
      <c r="WDP1658" s="107"/>
      <c r="WDQ1658" s="107"/>
      <c r="WDR1658" s="107"/>
      <c r="WDS1658" s="107"/>
      <c r="WDT1658" s="107"/>
      <c r="WDU1658" s="107"/>
      <c r="WDV1658" s="107"/>
      <c r="WDW1658" s="107"/>
      <c r="WDX1658" s="107"/>
      <c r="WDY1658" s="107"/>
      <c r="WDZ1658" s="107"/>
      <c r="WEA1658" s="107"/>
      <c r="WEB1658" s="107"/>
      <c r="WEC1658" s="107"/>
      <c r="WED1658" s="107"/>
      <c r="WEE1658" s="107"/>
      <c r="WEF1658" s="107"/>
      <c r="WEG1658" s="107"/>
      <c r="WEH1658" s="107"/>
      <c r="WEI1658" s="107"/>
      <c r="WEJ1658" s="107"/>
      <c r="WEK1658" s="107"/>
      <c r="WEL1658" s="107"/>
      <c r="WEM1658" s="107"/>
      <c r="WEN1658" s="107"/>
      <c r="WEO1658" s="107"/>
      <c r="WEP1658" s="107"/>
      <c r="WEQ1658" s="107"/>
      <c r="WER1658" s="107"/>
      <c r="WES1658" s="107"/>
      <c r="WET1658" s="107"/>
      <c r="WEU1658" s="107"/>
      <c r="WEV1658" s="107"/>
      <c r="WEW1658" s="107"/>
      <c r="WEX1658" s="107"/>
      <c r="WEY1658" s="107"/>
      <c r="WEZ1658" s="107"/>
      <c r="WFA1658" s="107"/>
      <c r="WFB1658" s="107"/>
      <c r="WFC1658" s="107"/>
      <c r="WFD1658" s="107"/>
      <c r="WFE1658" s="107"/>
      <c r="WFF1658" s="107"/>
      <c r="WFG1658" s="107"/>
      <c r="WFH1658" s="107"/>
      <c r="WFI1658" s="107"/>
      <c r="WFJ1658" s="107"/>
      <c r="WFK1658" s="107"/>
      <c r="WFL1658" s="107"/>
      <c r="WFM1658" s="107"/>
      <c r="WFN1658" s="107"/>
      <c r="WFO1658" s="107"/>
      <c r="WFP1658" s="107"/>
      <c r="WFQ1658" s="107"/>
      <c r="WFR1658" s="107"/>
      <c r="WFS1658" s="107"/>
      <c r="WFT1658" s="107"/>
      <c r="WFU1658" s="107"/>
      <c r="WFV1658" s="107"/>
      <c r="WFW1658" s="107"/>
      <c r="WFX1658" s="107"/>
      <c r="WFY1658" s="107"/>
      <c r="WFZ1658" s="107"/>
      <c r="WGA1658" s="107"/>
      <c r="WGB1658" s="107"/>
      <c r="WGC1658" s="107"/>
      <c r="WGD1658" s="107"/>
      <c r="WGE1658" s="107"/>
      <c r="WGF1658" s="107"/>
      <c r="WGG1658" s="107"/>
      <c r="WGH1658" s="107"/>
      <c r="WGI1658" s="107"/>
      <c r="WGJ1658" s="107"/>
      <c r="WGK1658" s="107"/>
      <c r="WGL1658" s="107"/>
      <c r="WGM1658" s="107"/>
      <c r="WGN1658" s="107"/>
      <c r="WGO1658" s="107"/>
      <c r="WGP1658" s="107"/>
      <c r="WGQ1658" s="107"/>
      <c r="WGR1658" s="107"/>
      <c r="WGS1658" s="107"/>
      <c r="WGT1658" s="107"/>
      <c r="WGU1658" s="107"/>
      <c r="WGV1658" s="107"/>
      <c r="WGW1658" s="107"/>
      <c r="WGX1658" s="107"/>
      <c r="WGY1658" s="107"/>
      <c r="WGZ1658" s="107"/>
      <c r="WHA1658" s="107"/>
      <c r="WHB1658" s="107"/>
      <c r="WHC1658" s="107"/>
      <c r="WHD1658" s="107"/>
      <c r="WHE1658" s="107"/>
      <c r="WHF1658" s="107"/>
      <c r="WHG1658" s="107"/>
      <c r="WHH1658" s="107"/>
      <c r="WHI1658" s="107"/>
      <c r="WHJ1658" s="107"/>
      <c r="WHK1658" s="107"/>
      <c r="WHL1658" s="107"/>
      <c r="WHM1658" s="107"/>
      <c r="WHN1658" s="107"/>
      <c r="WHO1658" s="107"/>
      <c r="WHP1658" s="107"/>
      <c r="WHQ1658" s="107"/>
      <c r="WHR1658" s="107"/>
      <c r="WHS1658" s="107"/>
      <c r="WHT1658" s="107"/>
      <c r="WHU1658" s="107"/>
      <c r="WHV1658" s="107"/>
      <c r="WHW1658" s="107"/>
      <c r="WHX1658" s="107"/>
      <c r="WHY1658" s="107"/>
      <c r="WHZ1658" s="107"/>
      <c r="WIA1658" s="107"/>
      <c r="WIB1658" s="107"/>
      <c r="WIC1658" s="107"/>
      <c r="WID1658" s="107"/>
      <c r="WIE1658" s="107"/>
      <c r="WIF1658" s="107"/>
      <c r="WIG1658" s="107"/>
      <c r="WIH1658" s="107"/>
      <c r="WII1658" s="107"/>
      <c r="WIJ1658" s="107"/>
      <c r="WIK1658" s="107"/>
      <c r="WIL1658" s="107"/>
      <c r="WIM1658" s="107"/>
      <c r="WIN1658" s="107"/>
      <c r="WIO1658" s="107"/>
      <c r="WIP1658" s="107"/>
      <c r="WIQ1658" s="107"/>
      <c r="WIR1658" s="107"/>
      <c r="WIS1658" s="107"/>
      <c r="WIT1658" s="107"/>
      <c r="WIU1658" s="107"/>
      <c r="WIV1658" s="107"/>
      <c r="WIW1658" s="107"/>
      <c r="WIX1658" s="107"/>
      <c r="WIY1658" s="107"/>
      <c r="WIZ1658" s="107"/>
      <c r="WJA1658" s="107"/>
      <c r="WJB1658" s="107"/>
      <c r="WJC1658" s="107"/>
      <c r="WJD1658" s="107"/>
      <c r="WJE1658" s="107"/>
      <c r="WJF1658" s="107"/>
      <c r="WJG1658" s="107"/>
      <c r="WJH1658" s="107"/>
      <c r="WJI1658" s="107"/>
      <c r="WJJ1658" s="107"/>
      <c r="WJK1658" s="107"/>
      <c r="WJL1658" s="107"/>
      <c r="WJM1658" s="107"/>
      <c r="WJN1658" s="107"/>
      <c r="WJO1658" s="107"/>
      <c r="WJP1658" s="107"/>
      <c r="WJQ1658" s="107"/>
      <c r="WJR1658" s="107"/>
      <c r="WJS1658" s="107"/>
      <c r="WJT1658" s="107"/>
      <c r="WJU1658" s="107"/>
      <c r="WJV1658" s="107"/>
      <c r="WJW1658" s="107"/>
      <c r="WJX1658" s="107"/>
      <c r="WJY1658" s="107"/>
      <c r="WJZ1658" s="107"/>
      <c r="WKA1658" s="107"/>
      <c r="WKB1658" s="107"/>
      <c r="WKC1658" s="107"/>
      <c r="WKD1658" s="107"/>
      <c r="WKE1658" s="107"/>
      <c r="WKF1658" s="107"/>
      <c r="WKG1658" s="107"/>
      <c r="WKH1658" s="107"/>
      <c r="WKI1658" s="107"/>
      <c r="WKJ1658" s="107"/>
      <c r="WKK1658" s="107"/>
      <c r="WKL1658" s="107"/>
      <c r="WKM1658" s="107"/>
      <c r="WKN1658" s="107"/>
      <c r="WKO1658" s="107"/>
      <c r="WKP1658" s="107"/>
      <c r="WKQ1658" s="107"/>
      <c r="WKR1658" s="107"/>
      <c r="WKS1658" s="107"/>
      <c r="WKT1658" s="107"/>
      <c r="WKU1658" s="107"/>
      <c r="WKV1658" s="107"/>
      <c r="WKW1658" s="107"/>
      <c r="WKX1658" s="107"/>
      <c r="WKY1658" s="107"/>
      <c r="WKZ1658" s="107"/>
      <c r="WLA1658" s="107"/>
      <c r="WLB1658" s="107"/>
      <c r="WLC1658" s="107"/>
      <c r="WLD1658" s="107"/>
      <c r="WLE1658" s="107"/>
      <c r="WLF1658" s="107"/>
      <c r="WLG1658" s="107"/>
      <c r="WLH1658" s="107"/>
      <c r="WLI1658" s="107"/>
      <c r="WLJ1658" s="107"/>
      <c r="WLK1658" s="107"/>
      <c r="WLL1658" s="107"/>
      <c r="WLM1658" s="107"/>
      <c r="WLN1658" s="107"/>
      <c r="WLO1658" s="107"/>
      <c r="WLP1658" s="107"/>
      <c r="WLQ1658" s="107"/>
      <c r="WLR1658" s="107"/>
      <c r="WLS1658" s="107"/>
      <c r="WLT1658" s="107"/>
      <c r="WLU1658" s="107"/>
      <c r="WLV1658" s="107"/>
      <c r="WLW1658" s="107"/>
      <c r="WLX1658" s="107"/>
      <c r="WLY1658" s="107"/>
      <c r="WLZ1658" s="107"/>
      <c r="WMA1658" s="107"/>
      <c r="WMB1658" s="107"/>
      <c r="WMC1658" s="107"/>
      <c r="WMD1658" s="107"/>
      <c r="WME1658" s="107"/>
      <c r="WMF1658" s="107"/>
      <c r="WMG1658" s="107"/>
      <c r="WMH1658" s="107"/>
      <c r="WMI1658" s="107"/>
      <c r="WMJ1658" s="107"/>
      <c r="WMK1658" s="107"/>
      <c r="WML1658" s="107"/>
      <c r="WMM1658" s="107"/>
      <c r="WMN1658" s="107"/>
      <c r="WMO1658" s="107"/>
      <c r="WMP1658" s="107"/>
      <c r="WMQ1658" s="107"/>
      <c r="WMR1658" s="107"/>
      <c r="WMS1658" s="107"/>
      <c r="WMT1658" s="107"/>
      <c r="WMU1658" s="107"/>
      <c r="WMV1658" s="107"/>
      <c r="WMW1658" s="107"/>
      <c r="WMX1658" s="107"/>
      <c r="WMY1658" s="107"/>
      <c r="WMZ1658" s="107"/>
      <c r="WNA1658" s="107"/>
      <c r="WNB1658" s="107"/>
      <c r="WNC1658" s="107"/>
      <c r="WND1658" s="107"/>
      <c r="WNE1658" s="107"/>
      <c r="WNF1658" s="107"/>
      <c r="WNG1658" s="107"/>
      <c r="WNH1658" s="107"/>
      <c r="WNI1658" s="107"/>
      <c r="WNJ1658" s="107"/>
      <c r="WNK1658" s="107"/>
      <c r="WNL1658" s="107"/>
      <c r="WNM1658" s="107"/>
      <c r="WNN1658" s="107"/>
      <c r="WNO1658" s="107"/>
      <c r="WNP1658" s="107"/>
      <c r="WNQ1658" s="107"/>
      <c r="WNR1658" s="107"/>
      <c r="WNS1658" s="107"/>
      <c r="WNT1658" s="107"/>
      <c r="WNU1658" s="107"/>
      <c r="WNV1658" s="107"/>
      <c r="WNW1658" s="107"/>
      <c r="WNX1658" s="107"/>
      <c r="WNY1658" s="107"/>
      <c r="WNZ1658" s="107"/>
      <c r="WOA1658" s="107"/>
      <c r="WOB1658" s="107"/>
      <c r="WOC1658" s="107"/>
      <c r="WOD1658" s="107"/>
      <c r="WOE1658" s="107"/>
      <c r="WOF1658" s="107"/>
      <c r="WOG1658" s="107"/>
      <c r="WOH1658" s="107"/>
      <c r="WOI1658" s="107"/>
      <c r="WOJ1658" s="107"/>
      <c r="WOK1658" s="107"/>
      <c r="WOL1658" s="107"/>
      <c r="WOM1658" s="107"/>
      <c r="WON1658" s="107"/>
      <c r="WOO1658" s="107"/>
      <c r="WOP1658" s="107"/>
      <c r="WOQ1658" s="107"/>
      <c r="WOR1658" s="107"/>
      <c r="WOS1658" s="107"/>
      <c r="WOT1658" s="107"/>
      <c r="WOU1658" s="107"/>
      <c r="WOV1658" s="107"/>
      <c r="WOW1658" s="107"/>
      <c r="WOX1658" s="107"/>
      <c r="WOY1658" s="107"/>
      <c r="WOZ1658" s="107"/>
      <c r="WPA1658" s="107"/>
      <c r="WPB1658" s="107"/>
      <c r="WPC1658" s="107"/>
      <c r="WPD1658" s="107"/>
      <c r="WPE1658" s="107"/>
      <c r="WPF1658" s="107"/>
      <c r="WPG1658" s="107"/>
      <c r="WPH1658" s="107"/>
      <c r="WPI1658" s="107"/>
      <c r="WPJ1658" s="107"/>
      <c r="WPK1658" s="107"/>
      <c r="WPL1658" s="107"/>
      <c r="WPM1658" s="107"/>
      <c r="WPN1658" s="107"/>
      <c r="WPO1658" s="107"/>
      <c r="WPP1658" s="107"/>
      <c r="WPQ1658" s="107"/>
      <c r="WPR1658" s="107"/>
      <c r="WPS1658" s="107"/>
      <c r="WPT1658" s="107"/>
      <c r="WPU1658" s="107"/>
      <c r="WPV1658" s="107"/>
      <c r="WPW1658" s="107"/>
      <c r="WPX1658" s="107"/>
      <c r="WPY1658" s="107"/>
      <c r="WPZ1658" s="107"/>
      <c r="WQA1658" s="107"/>
      <c r="WQB1658" s="107"/>
      <c r="WQC1658" s="107"/>
      <c r="WQD1658" s="107"/>
      <c r="WQE1658" s="107"/>
      <c r="WQF1658" s="107"/>
      <c r="WQG1658" s="107"/>
      <c r="WQH1658" s="107"/>
      <c r="WQI1658" s="107"/>
      <c r="WQJ1658" s="107"/>
      <c r="WQK1658" s="107"/>
      <c r="WQL1658" s="107"/>
      <c r="WQM1658" s="107"/>
      <c r="WQN1658" s="107"/>
      <c r="WQO1658" s="107"/>
      <c r="WQP1658" s="107"/>
      <c r="WQQ1658" s="107"/>
      <c r="WQR1658" s="107"/>
      <c r="WQS1658" s="107"/>
      <c r="WQT1658" s="107"/>
      <c r="WQU1658" s="107"/>
      <c r="WQV1658" s="107"/>
      <c r="WQW1658" s="107"/>
      <c r="WQX1658" s="107"/>
      <c r="WQY1658" s="107"/>
      <c r="WQZ1658" s="107"/>
      <c r="WRA1658" s="107"/>
      <c r="WRB1658" s="107"/>
      <c r="WRC1658" s="107"/>
      <c r="WRD1658" s="107"/>
      <c r="WRE1658" s="107"/>
      <c r="WRF1658" s="107"/>
      <c r="WRG1658" s="107"/>
      <c r="WRH1658" s="107"/>
      <c r="WRI1658" s="107"/>
      <c r="WRJ1658" s="107"/>
      <c r="WRK1658" s="107"/>
      <c r="WRL1658" s="107"/>
      <c r="WRM1658" s="107"/>
      <c r="WRN1658" s="107"/>
      <c r="WRO1658" s="107"/>
      <c r="WRP1658" s="107"/>
      <c r="WRQ1658" s="107"/>
      <c r="WRR1658" s="107"/>
      <c r="WRS1658" s="107"/>
      <c r="WRT1658" s="107"/>
      <c r="WRU1658" s="107"/>
      <c r="WRV1658" s="107"/>
      <c r="WRW1658" s="107"/>
      <c r="WRX1658" s="107"/>
      <c r="WRY1658" s="107"/>
      <c r="WRZ1658" s="107"/>
      <c r="WSA1658" s="107"/>
      <c r="WSB1658" s="107"/>
      <c r="WSC1658" s="107"/>
      <c r="WSD1658" s="107"/>
      <c r="WSE1658" s="107"/>
      <c r="WSF1658" s="107"/>
      <c r="WSG1658" s="107"/>
      <c r="WSH1658" s="107"/>
      <c r="WSI1658" s="107"/>
      <c r="WSJ1658" s="107"/>
      <c r="WSK1658" s="107"/>
      <c r="WSL1658" s="107"/>
      <c r="WSM1658" s="107"/>
      <c r="WSN1658" s="107"/>
      <c r="WSO1658" s="107"/>
      <c r="WSP1658" s="107"/>
      <c r="WSQ1658" s="107"/>
      <c r="WSR1658" s="107"/>
      <c r="WSS1658" s="107"/>
      <c r="WST1658" s="107"/>
      <c r="WSU1658" s="107"/>
      <c r="WSV1658" s="107"/>
      <c r="WSW1658" s="107"/>
      <c r="WSX1658" s="107"/>
      <c r="WSY1658" s="107"/>
      <c r="WSZ1658" s="107"/>
      <c r="WTA1658" s="107"/>
      <c r="WTB1658" s="107"/>
      <c r="WTC1658" s="107"/>
      <c r="WTD1658" s="107"/>
      <c r="WTE1658" s="107"/>
      <c r="WTF1658" s="107"/>
      <c r="WTG1658" s="107"/>
      <c r="WTH1658" s="107"/>
      <c r="WTI1658" s="107"/>
      <c r="WTJ1658" s="107"/>
      <c r="WTK1658" s="107"/>
      <c r="WTL1658" s="107"/>
      <c r="WTM1658" s="107"/>
      <c r="WTN1658" s="107"/>
      <c r="WTO1658" s="107"/>
      <c r="WTP1658" s="107"/>
      <c r="WTQ1658" s="107"/>
      <c r="WTR1658" s="107"/>
      <c r="WTS1658" s="107"/>
      <c r="WTT1658" s="107"/>
      <c r="WTU1658" s="107"/>
      <c r="WTV1658" s="107"/>
      <c r="WTW1658" s="107"/>
      <c r="WTX1658" s="107"/>
      <c r="WTY1658" s="107"/>
      <c r="WTZ1658" s="107"/>
      <c r="WUA1658" s="107"/>
      <c r="WUB1658" s="107"/>
      <c r="WUC1658" s="107"/>
      <c r="WUD1658" s="107"/>
      <c r="WUE1658" s="107"/>
      <c r="WUF1658" s="107"/>
      <c r="WUG1658" s="107"/>
      <c r="WUH1658" s="107"/>
      <c r="WUI1658" s="107"/>
      <c r="WUJ1658" s="107"/>
      <c r="WUK1658" s="107"/>
      <c r="WUL1658" s="107"/>
      <c r="WUM1658" s="107"/>
      <c r="WUN1658" s="107"/>
      <c r="WUO1658" s="107"/>
      <c r="WUP1658" s="107"/>
      <c r="WUQ1658" s="107"/>
      <c r="WUR1658" s="107"/>
      <c r="WUS1658" s="107"/>
      <c r="WUT1658" s="107"/>
      <c r="WUU1658" s="107"/>
      <c r="WUV1658" s="107"/>
      <c r="WUW1658" s="107"/>
      <c r="WUX1658" s="107"/>
      <c r="WUY1658" s="107"/>
      <c r="WUZ1658" s="107"/>
      <c r="WVA1658" s="107"/>
      <c r="WVB1658" s="107"/>
      <c r="WVC1658" s="107"/>
      <c r="WVD1658" s="107"/>
      <c r="WVE1658" s="107"/>
      <c r="WVF1658" s="107"/>
      <c r="WVG1658" s="107"/>
      <c r="WVH1658" s="107"/>
      <c r="WVI1658" s="107"/>
      <c r="WVJ1658" s="107"/>
      <c r="WVK1658" s="107"/>
      <c r="WVL1658" s="107"/>
      <c r="WVM1658" s="107"/>
      <c r="WVN1658" s="107"/>
      <c r="WVO1658" s="107"/>
      <c r="WVP1658" s="107"/>
      <c r="WVQ1658" s="107"/>
      <c r="WVR1658" s="107"/>
      <c r="WVS1658" s="107"/>
      <c r="WVT1658" s="107"/>
      <c r="WVU1658" s="107"/>
      <c r="WVV1658" s="107"/>
      <c r="WVW1658" s="107"/>
      <c r="WVX1658" s="107"/>
      <c r="WVY1658" s="107"/>
      <c r="WVZ1658" s="107"/>
      <c r="WWA1658" s="107"/>
      <c r="WWB1658" s="107"/>
      <c r="WWC1658" s="107"/>
      <c r="WWD1658" s="107"/>
      <c r="WWE1658" s="107"/>
      <c r="WWF1658" s="107"/>
      <c r="WWG1658" s="107"/>
      <c r="WWH1658" s="107"/>
      <c r="WWI1658" s="107"/>
      <c r="WWJ1658" s="107"/>
      <c r="WWK1658" s="107"/>
      <c r="WWL1658" s="107"/>
      <c r="WWM1658" s="107"/>
      <c r="WWN1658" s="107"/>
      <c r="WWO1658" s="107"/>
      <c r="WWP1658" s="107"/>
      <c r="WWQ1658" s="107"/>
      <c r="WWR1658" s="107"/>
      <c r="WWS1658" s="107"/>
      <c r="WWT1658" s="107"/>
      <c r="WWU1658" s="107"/>
      <c r="WWV1658" s="107"/>
      <c r="WWW1658" s="107"/>
      <c r="WWX1658" s="107"/>
      <c r="WWY1658" s="107"/>
      <c r="WWZ1658" s="107"/>
      <c r="WXA1658" s="107"/>
      <c r="WXB1658" s="107"/>
      <c r="WXC1658" s="107"/>
      <c r="WXD1658" s="107"/>
      <c r="WXE1658" s="107"/>
      <c r="WXF1658" s="107"/>
      <c r="WXG1658" s="107"/>
      <c r="WXH1658" s="107"/>
      <c r="WXI1658" s="107"/>
      <c r="WXJ1658" s="107"/>
      <c r="WXK1658" s="107"/>
      <c r="WXL1658" s="107"/>
      <c r="WXM1658" s="107"/>
      <c r="WXN1658" s="107"/>
      <c r="WXO1658" s="107"/>
      <c r="WXP1658" s="107"/>
      <c r="WXQ1658" s="107"/>
      <c r="WXR1658" s="107"/>
      <c r="WXS1658" s="107"/>
      <c r="WXT1658" s="107"/>
      <c r="WXU1658" s="107"/>
      <c r="WXV1658" s="107"/>
      <c r="WXW1658" s="107"/>
      <c r="WXX1658" s="107"/>
      <c r="WXY1658" s="107"/>
      <c r="WXZ1658" s="107"/>
      <c r="WYA1658" s="107"/>
      <c r="WYB1658" s="107"/>
      <c r="WYC1658" s="107"/>
      <c r="WYD1658" s="107"/>
      <c r="WYE1658" s="107"/>
      <c r="WYF1658" s="107"/>
      <c r="WYG1658" s="107"/>
      <c r="WYH1658" s="107"/>
      <c r="WYI1658" s="107"/>
      <c r="WYJ1658" s="107"/>
      <c r="WYK1658" s="107"/>
      <c r="WYL1658" s="107"/>
      <c r="WYM1658" s="107"/>
      <c r="WYN1658" s="107"/>
      <c r="WYO1658" s="107"/>
      <c r="WYP1658" s="107"/>
      <c r="WYQ1658" s="107"/>
      <c r="WYR1658" s="107"/>
      <c r="WYS1658" s="107"/>
      <c r="WYT1658" s="107"/>
      <c r="WYU1658" s="107"/>
      <c r="WYV1658" s="107"/>
      <c r="WYW1658" s="107"/>
      <c r="WYX1658" s="107"/>
      <c r="WYY1658" s="107"/>
      <c r="WYZ1658" s="107"/>
      <c r="WZA1658" s="107"/>
      <c r="WZB1658" s="107"/>
      <c r="WZC1658" s="107"/>
      <c r="WZD1658" s="107"/>
      <c r="WZE1658" s="107"/>
      <c r="WZF1658" s="107"/>
      <c r="WZG1658" s="107"/>
      <c r="WZH1658" s="107"/>
      <c r="WZI1658" s="107"/>
      <c r="WZJ1658" s="107"/>
      <c r="WZK1658" s="107"/>
      <c r="WZL1658" s="107"/>
      <c r="WZM1658" s="107"/>
      <c r="WZN1658" s="107"/>
      <c r="WZO1658" s="107"/>
      <c r="WZP1658" s="107"/>
      <c r="WZQ1658" s="107"/>
      <c r="WZR1658" s="107"/>
      <c r="WZS1658" s="107"/>
      <c r="WZT1658" s="107"/>
      <c r="WZU1658" s="107"/>
      <c r="WZV1658" s="107"/>
      <c r="WZW1658" s="107"/>
      <c r="WZX1658" s="107"/>
      <c r="WZY1658" s="107"/>
      <c r="WZZ1658" s="107"/>
      <c r="XAA1658" s="107"/>
      <c r="XAB1658" s="107"/>
      <c r="XAC1658" s="107"/>
      <c r="XAD1658" s="107"/>
      <c r="XAE1658" s="107"/>
      <c r="XAF1658" s="107"/>
      <c r="XAG1658" s="107"/>
      <c r="XAH1658" s="107"/>
      <c r="XAI1658" s="107"/>
      <c r="XAJ1658" s="107"/>
      <c r="XAK1658" s="107"/>
      <c r="XAL1658" s="107"/>
      <c r="XAM1658" s="107"/>
      <c r="XAN1658" s="107"/>
      <c r="XAO1658" s="107"/>
      <c r="XAP1658" s="107"/>
      <c r="XAQ1658" s="107"/>
      <c r="XAR1658" s="107"/>
      <c r="XAS1658" s="107"/>
      <c r="XAT1658" s="107"/>
      <c r="XAU1658" s="107"/>
      <c r="XAV1658" s="107"/>
      <c r="XAW1658" s="107"/>
      <c r="XAX1658" s="107"/>
      <c r="XAY1658" s="107"/>
      <c r="XAZ1658" s="107"/>
      <c r="XBA1658" s="107"/>
      <c r="XBB1658" s="107"/>
      <c r="XBC1658" s="107"/>
      <c r="XBD1658" s="107"/>
      <c r="XBE1658" s="107"/>
      <c r="XBF1658" s="107"/>
      <c r="XBG1658" s="107"/>
      <c r="XBH1658" s="107"/>
      <c r="XBI1658" s="107"/>
      <c r="XBJ1658" s="107"/>
      <c r="XBK1658" s="107"/>
      <c r="XBL1658" s="107"/>
      <c r="XBM1658" s="107"/>
      <c r="XBN1658" s="107"/>
      <c r="XBO1658" s="107"/>
      <c r="XBP1658" s="107"/>
      <c r="XBQ1658" s="107"/>
      <c r="XBR1658" s="107"/>
      <c r="XBS1658" s="107"/>
      <c r="XBT1658" s="107"/>
      <c r="XBU1658" s="107"/>
      <c r="XBV1658" s="107"/>
      <c r="XBW1658" s="107"/>
      <c r="XBX1658" s="107"/>
      <c r="XBY1658" s="107"/>
      <c r="XBZ1658" s="107"/>
      <c r="XCA1658" s="107"/>
      <c r="XCB1658" s="107"/>
      <c r="XCC1658" s="107"/>
      <c r="XCD1658" s="107"/>
      <c r="XCE1658" s="107"/>
      <c r="XCF1658" s="107"/>
      <c r="XCG1658" s="107"/>
      <c r="XCH1658" s="107"/>
      <c r="XCI1658" s="107"/>
      <c r="XCJ1658" s="107"/>
      <c r="XCK1658" s="107"/>
      <c r="XCL1658" s="107"/>
      <c r="XCM1658" s="107"/>
      <c r="XCN1658" s="107"/>
      <c r="XCO1658" s="107"/>
      <c r="XCP1658" s="107"/>
      <c r="XCQ1658" s="107"/>
      <c r="XCR1658" s="107"/>
      <c r="XCS1658" s="107"/>
      <c r="XCT1658" s="107"/>
      <c r="XCU1658" s="107"/>
      <c r="XCV1658" s="107"/>
      <c r="XCW1658" s="107"/>
      <c r="XCX1658" s="107"/>
      <c r="XCY1658" s="107"/>
      <c r="XCZ1658" s="107"/>
      <c r="XDA1658" s="107"/>
      <c r="XDB1658" s="107"/>
      <c r="XDC1658" s="107"/>
      <c r="XDD1658" s="107"/>
      <c r="XDE1658" s="107"/>
      <c r="XDF1658" s="107"/>
      <c r="XDG1658" s="107"/>
      <c r="XDH1658" s="107"/>
      <c r="XDI1658" s="107"/>
      <c r="XDJ1658" s="107"/>
      <c r="XDK1658" s="107"/>
      <c r="XDL1658" s="107"/>
      <c r="XDM1658" s="107"/>
      <c r="XDN1658" s="107"/>
      <c r="XDO1658" s="107"/>
      <c r="XDP1658" s="107"/>
      <c r="XDQ1658" s="107"/>
      <c r="XDR1658" s="107"/>
      <c r="XDS1658" s="107"/>
      <c r="XDT1658" s="107"/>
      <c r="XDU1658" s="107"/>
      <c r="XDV1658" s="107"/>
      <c r="XDW1658" s="107"/>
      <c r="XDX1658" s="107"/>
      <c r="XDY1658" s="107"/>
      <c r="XDZ1658" s="107"/>
      <c r="XEA1658" s="107"/>
      <c r="XEB1658" s="107"/>
      <c r="XEC1658" s="107"/>
      <c r="XED1658" s="107"/>
      <c r="XEE1658" s="107"/>
      <c r="XEF1658" s="107"/>
      <c r="XEG1658" s="107"/>
      <c r="XEH1658" s="107"/>
      <c r="XEI1658" s="107"/>
      <c r="XEJ1658" s="107"/>
      <c r="XEK1658" s="107"/>
      <c r="XEL1658" s="107"/>
      <c r="XEM1658" s="107"/>
      <c r="XEN1658" s="107"/>
      <c r="XEO1658" s="107"/>
      <c r="XEP1658" s="107"/>
      <c r="XEQ1658" s="107"/>
      <c r="XER1658" s="107"/>
      <c r="XES1658" s="107"/>
      <c r="XET1658" s="107"/>
      <c r="XEU1658" s="107"/>
      <c r="XEV1658" s="107"/>
      <c r="XEW1658" s="107"/>
      <c r="XEX1658" s="107"/>
      <c r="XEY1658" s="107"/>
      <c r="XEZ1658" s="107"/>
      <c r="XFA1658" s="107"/>
      <c r="XFB1658" s="107"/>
      <c r="XFC1658" s="107"/>
      <c r="XFD1658" s="107"/>
    </row>
    <row r="1659" spans="1:16384" ht="24" customHeight="1" x14ac:dyDescent="0.2">
      <c r="A1659" s="108" t="s">
        <v>6</v>
      </c>
      <c r="B1659" s="108" t="s">
        <v>7</v>
      </c>
      <c r="C1659" s="108" t="s">
        <v>8</v>
      </c>
      <c r="D1659" s="108" t="s">
        <v>9</v>
      </c>
      <c r="E1659" s="108" t="s">
        <v>10</v>
      </c>
      <c r="F1659" s="108" t="s">
        <v>11</v>
      </c>
      <c r="G1659" s="108" t="s">
        <v>12</v>
      </c>
      <c r="H1659" s="108" t="s">
        <v>13</v>
      </c>
      <c r="I1659" s="108" t="s">
        <v>14</v>
      </c>
      <c r="J1659" s="108" t="s">
        <v>15</v>
      </c>
      <c r="K1659" s="108" t="s">
        <v>16</v>
      </c>
      <c r="L1659" s="108" t="s">
        <v>17</v>
      </c>
      <c r="M1659" s="108" t="s">
        <v>18</v>
      </c>
      <c r="N1659" s="69"/>
    </row>
    <row r="1660" spans="1:16384" s="15" customFormat="1" ht="50.1" customHeight="1" x14ac:dyDescent="0.2">
      <c r="A1660" s="49" t="s">
        <v>205</v>
      </c>
      <c r="B1660" s="49" t="s">
        <v>685</v>
      </c>
      <c r="C1660" s="49" t="s">
        <v>688</v>
      </c>
      <c r="D1660" s="49" t="s">
        <v>233</v>
      </c>
      <c r="E1660" s="49" t="s">
        <v>207</v>
      </c>
      <c r="F1660" s="49" t="s">
        <v>686</v>
      </c>
      <c r="G1660" s="17">
        <v>42368</v>
      </c>
      <c r="H1660" s="49" t="s">
        <v>687</v>
      </c>
      <c r="I1660" s="49"/>
      <c r="J1660" s="49"/>
      <c r="K1660" s="49" t="s">
        <v>38</v>
      </c>
      <c r="L1660" s="18">
        <v>3917.91</v>
      </c>
      <c r="M1660" s="50">
        <v>195.9</v>
      </c>
      <c r="N1660" s="19"/>
      <c r="O1660" s="48"/>
      <c r="P1660" s="48"/>
      <c r="Q1660" s="48"/>
      <c r="R1660" s="48"/>
      <c r="S1660" s="48"/>
      <c r="T1660" s="48"/>
      <c r="U1660" s="48"/>
    </row>
    <row r="1661" spans="1:16384" s="15" customFormat="1" ht="50.1" customHeight="1" x14ac:dyDescent="0.2">
      <c r="A1661" s="49" t="s">
        <v>205</v>
      </c>
      <c r="B1661" s="49" t="s">
        <v>685</v>
      </c>
      <c r="C1661" s="49" t="s">
        <v>688</v>
      </c>
      <c r="D1661" s="49" t="s">
        <v>233</v>
      </c>
      <c r="E1661" s="49" t="s">
        <v>207</v>
      </c>
      <c r="F1661" s="49" t="s">
        <v>686</v>
      </c>
      <c r="G1661" s="17">
        <v>42368</v>
      </c>
      <c r="H1661" s="49" t="s">
        <v>687</v>
      </c>
      <c r="I1661" s="49"/>
      <c r="J1661" s="49"/>
      <c r="K1661" s="49" t="s">
        <v>38</v>
      </c>
      <c r="L1661" s="18">
        <v>3917.91</v>
      </c>
      <c r="M1661" s="50">
        <v>195.9</v>
      </c>
      <c r="N1661" s="19"/>
      <c r="O1661" s="48"/>
      <c r="P1661" s="48"/>
      <c r="Q1661" s="48"/>
      <c r="R1661" s="48"/>
      <c r="S1661" s="48"/>
      <c r="T1661" s="48"/>
      <c r="U1661" s="48"/>
    </row>
    <row r="1662" spans="1:16384" s="15" customFormat="1" ht="50.1" customHeight="1" x14ac:dyDescent="0.2">
      <c r="A1662" s="49" t="s">
        <v>205</v>
      </c>
      <c r="B1662" s="49" t="s">
        <v>685</v>
      </c>
      <c r="C1662" s="49" t="s">
        <v>688</v>
      </c>
      <c r="D1662" s="49" t="s">
        <v>233</v>
      </c>
      <c r="E1662" s="49" t="s">
        <v>207</v>
      </c>
      <c r="F1662" s="49" t="s">
        <v>686</v>
      </c>
      <c r="G1662" s="17">
        <v>42368</v>
      </c>
      <c r="H1662" s="49" t="s">
        <v>687</v>
      </c>
      <c r="I1662" s="49"/>
      <c r="J1662" s="49"/>
      <c r="K1662" s="49" t="s">
        <v>38</v>
      </c>
      <c r="L1662" s="18">
        <v>3917.9</v>
      </c>
      <c r="M1662" s="50">
        <v>195.9</v>
      </c>
      <c r="N1662" s="19"/>
      <c r="O1662" s="48"/>
      <c r="P1662" s="48"/>
      <c r="Q1662" s="48"/>
      <c r="R1662" s="48"/>
      <c r="S1662" s="48"/>
      <c r="T1662" s="48"/>
      <c r="U1662" s="48"/>
    </row>
    <row r="1663" spans="1:16384" s="15" customFormat="1" ht="50.1" customHeight="1" x14ac:dyDescent="0.2">
      <c r="A1663" s="49" t="s">
        <v>205</v>
      </c>
      <c r="B1663" s="49" t="s">
        <v>685</v>
      </c>
      <c r="C1663" s="49" t="s">
        <v>688</v>
      </c>
      <c r="D1663" s="49" t="s">
        <v>233</v>
      </c>
      <c r="E1663" s="49" t="s">
        <v>207</v>
      </c>
      <c r="F1663" s="49" t="s">
        <v>686</v>
      </c>
      <c r="G1663" s="17">
        <v>42368</v>
      </c>
      <c r="H1663" s="49" t="s">
        <v>687</v>
      </c>
      <c r="I1663" s="49"/>
      <c r="J1663" s="49"/>
      <c r="K1663" s="49" t="s">
        <v>38</v>
      </c>
      <c r="L1663" s="18">
        <v>3917.9</v>
      </c>
      <c r="M1663" s="50">
        <v>195.9</v>
      </c>
      <c r="N1663" s="19"/>
      <c r="O1663" s="48"/>
      <c r="P1663" s="48"/>
      <c r="Q1663" s="48"/>
      <c r="R1663" s="48"/>
      <c r="S1663" s="48"/>
      <c r="T1663" s="48"/>
      <c r="U1663" s="48"/>
    </row>
    <row r="1664" spans="1:16384" s="15" customFormat="1" ht="50.1" customHeight="1" x14ac:dyDescent="0.2">
      <c r="A1664" s="49" t="s">
        <v>205</v>
      </c>
      <c r="B1664" s="49" t="s">
        <v>685</v>
      </c>
      <c r="C1664" s="49" t="s">
        <v>688</v>
      </c>
      <c r="D1664" s="49" t="s">
        <v>233</v>
      </c>
      <c r="E1664" s="49" t="s">
        <v>207</v>
      </c>
      <c r="F1664" s="49" t="s">
        <v>686</v>
      </c>
      <c r="G1664" s="17">
        <v>42368</v>
      </c>
      <c r="H1664" s="49" t="s">
        <v>687</v>
      </c>
      <c r="I1664" s="49"/>
      <c r="J1664" s="49"/>
      <c r="K1664" s="49" t="s">
        <v>38</v>
      </c>
      <c r="L1664" s="18">
        <v>3917.9</v>
      </c>
      <c r="M1664" s="50">
        <v>195.9</v>
      </c>
      <c r="N1664" s="19"/>
      <c r="O1664" s="48"/>
      <c r="P1664" s="48"/>
      <c r="Q1664" s="48"/>
      <c r="R1664" s="48"/>
      <c r="S1664" s="48"/>
      <c r="T1664" s="48"/>
      <c r="U1664" s="48"/>
    </row>
    <row r="1665" spans="1:21" s="15" customFormat="1" ht="50.1" customHeight="1" x14ac:dyDescent="0.2">
      <c r="A1665" s="49" t="s">
        <v>205</v>
      </c>
      <c r="B1665" s="49" t="s">
        <v>685</v>
      </c>
      <c r="C1665" s="49" t="s">
        <v>688</v>
      </c>
      <c r="D1665" s="49" t="s">
        <v>233</v>
      </c>
      <c r="E1665" s="49" t="s">
        <v>207</v>
      </c>
      <c r="F1665" s="49" t="s">
        <v>686</v>
      </c>
      <c r="G1665" s="17">
        <v>42368</v>
      </c>
      <c r="H1665" s="49" t="s">
        <v>687</v>
      </c>
      <c r="I1665" s="49"/>
      <c r="J1665" s="49"/>
      <c r="K1665" s="49" t="s">
        <v>38</v>
      </c>
      <c r="L1665" s="18">
        <v>3917.9</v>
      </c>
      <c r="M1665" s="50">
        <v>195.9</v>
      </c>
      <c r="N1665" s="19"/>
      <c r="O1665" s="48"/>
      <c r="P1665" s="48"/>
      <c r="Q1665" s="48"/>
      <c r="R1665" s="48"/>
      <c r="S1665" s="48"/>
      <c r="T1665" s="48"/>
      <c r="U1665" s="48"/>
    </row>
    <row r="1666" spans="1:21" s="15" customFormat="1" ht="50.1" customHeight="1" x14ac:dyDescent="0.2">
      <c r="A1666" s="49" t="s">
        <v>205</v>
      </c>
      <c r="B1666" s="49" t="s">
        <v>685</v>
      </c>
      <c r="C1666" s="49" t="s">
        <v>688</v>
      </c>
      <c r="D1666" s="49" t="s">
        <v>233</v>
      </c>
      <c r="E1666" s="49" t="s">
        <v>207</v>
      </c>
      <c r="F1666" s="49" t="s">
        <v>686</v>
      </c>
      <c r="G1666" s="17">
        <v>42368</v>
      </c>
      <c r="H1666" s="49" t="s">
        <v>687</v>
      </c>
      <c r="I1666" s="49"/>
      <c r="J1666" s="49"/>
      <c r="K1666" s="49" t="s">
        <v>38</v>
      </c>
      <c r="L1666" s="18">
        <v>3917.9</v>
      </c>
      <c r="M1666" s="50">
        <v>195.9</v>
      </c>
      <c r="N1666" s="19"/>
      <c r="O1666" s="48"/>
      <c r="P1666" s="48"/>
      <c r="Q1666" s="48"/>
      <c r="R1666" s="48"/>
      <c r="S1666" s="48"/>
      <c r="T1666" s="48"/>
      <c r="U1666" s="48"/>
    </row>
    <row r="1667" spans="1:21" s="15" customFormat="1" ht="49.5" customHeight="1" x14ac:dyDescent="0.2">
      <c r="A1667" s="49" t="s">
        <v>205</v>
      </c>
      <c r="B1667" s="49" t="s">
        <v>685</v>
      </c>
      <c r="C1667" s="49" t="s">
        <v>688</v>
      </c>
      <c r="D1667" s="49" t="s">
        <v>233</v>
      </c>
      <c r="E1667" s="49" t="s">
        <v>207</v>
      </c>
      <c r="F1667" s="49" t="s">
        <v>686</v>
      </c>
      <c r="G1667" s="17">
        <v>42368</v>
      </c>
      <c r="H1667" s="49" t="s">
        <v>687</v>
      </c>
      <c r="I1667" s="49"/>
      <c r="J1667" s="49"/>
      <c r="K1667" s="49" t="s">
        <v>38</v>
      </c>
      <c r="L1667" s="18">
        <v>3917.9</v>
      </c>
      <c r="M1667" s="50">
        <v>195.9</v>
      </c>
      <c r="N1667" s="19"/>
      <c r="O1667" s="48"/>
      <c r="P1667" s="48"/>
      <c r="Q1667" s="48"/>
      <c r="R1667" s="48"/>
      <c r="S1667" s="48"/>
      <c r="T1667" s="48"/>
      <c r="U1667" s="48"/>
    </row>
    <row r="1668" spans="1:21" s="15" customFormat="1" ht="50.1" customHeight="1" x14ac:dyDescent="0.2">
      <c r="A1668" s="49" t="s">
        <v>205</v>
      </c>
      <c r="B1668" s="49" t="s">
        <v>685</v>
      </c>
      <c r="C1668" s="49" t="s">
        <v>688</v>
      </c>
      <c r="D1668" s="49" t="s">
        <v>233</v>
      </c>
      <c r="E1668" s="49" t="s">
        <v>207</v>
      </c>
      <c r="F1668" s="49" t="s">
        <v>686</v>
      </c>
      <c r="G1668" s="17">
        <v>42368</v>
      </c>
      <c r="H1668" s="49" t="s">
        <v>687</v>
      </c>
      <c r="I1668" s="49"/>
      <c r="J1668" s="49"/>
      <c r="K1668" s="49" t="s">
        <v>38</v>
      </c>
      <c r="L1668" s="18">
        <v>3917.9</v>
      </c>
      <c r="M1668" s="50">
        <v>195.9</v>
      </c>
      <c r="N1668" s="19"/>
      <c r="O1668" s="48"/>
      <c r="P1668" s="48"/>
      <c r="Q1668" s="48"/>
      <c r="R1668" s="48"/>
      <c r="S1668" s="48"/>
      <c r="T1668" s="48"/>
      <c r="U1668" s="48"/>
    </row>
    <row r="1669" spans="1:21" ht="17.25" customHeight="1" x14ac:dyDescent="0.2">
      <c r="A1669" s="79"/>
      <c r="B1669" s="79"/>
      <c r="C1669" s="79"/>
      <c r="D1669" s="79"/>
      <c r="E1669" s="79"/>
      <c r="F1669" s="79"/>
      <c r="G1669" s="80"/>
      <c r="H1669" s="78"/>
      <c r="I1669" s="81"/>
      <c r="J1669" s="81"/>
      <c r="K1669" s="141" t="s">
        <v>238</v>
      </c>
      <c r="L1669" s="159">
        <f>SUM(L1660:L1668)</f>
        <v>35261.120000000003</v>
      </c>
      <c r="M1669" s="159">
        <f>SUM(M1660:M1668)</f>
        <v>1763.1000000000004</v>
      </c>
      <c r="N1669" s="69"/>
    </row>
    <row r="1670" spans="1:21" ht="17.25" customHeight="1" x14ac:dyDescent="0.2">
      <c r="A1670" s="79"/>
      <c r="B1670" s="79"/>
      <c r="C1670" s="79"/>
      <c r="D1670" s="79"/>
      <c r="E1670" s="79"/>
      <c r="F1670" s="79"/>
      <c r="G1670" s="80"/>
      <c r="H1670" s="78"/>
      <c r="I1670" s="81"/>
      <c r="J1670" s="81"/>
      <c r="K1670" s="156"/>
      <c r="L1670" s="160"/>
      <c r="M1670" s="160"/>
      <c r="N1670" s="69"/>
    </row>
    <row r="1671" spans="1:21" ht="17.25" customHeight="1" x14ac:dyDescent="0.2">
      <c r="A1671" s="79"/>
      <c r="B1671" s="79"/>
      <c r="C1671" s="79"/>
      <c r="D1671" s="79"/>
      <c r="E1671" s="79"/>
      <c r="F1671" s="79"/>
      <c r="G1671" s="80"/>
      <c r="H1671" s="78"/>
      <c r="I1671" s="81"/>
      <c r="J1671" s="81"/>
      <c r="K1671" s="144" t="s">
        <v>142</v>
      </c>
      <c r="L1671" s="153">
        <f>L1669</f>
        <v>35261.120000000003</v>
      </c>
      <c r="M1671" s="153">
        <f>M1669</f>
        <v>1763.1000000000004</v>
      </c>
      <c r="N1671" s="69"/>
    </row>
    <row r="1672" spans="1:21" ht="17.25" customHeight="1" x14ac:dyDescent="0.2">
      <c r="A1672" s="79"/>
      <c r="B1672" s="79"/>
      <c r="C1672" s="79"/>
      <c r="D1672" s="79"/>
      <c r="E1672" s="79"/>
      <c r="F1672" s="79"/>
      <c r="G1672" s="80"/>
      <c r="H1672" s="78"/>
      <c r="I1672" s="81"/>
      <c r="J1672" s="81"/>
      <c r="K1672" s="82"/>
      <c r="L1672" s="83"/>
      <c r="M1672" s="83"/>
      <c r="N1672" s="69"/>
    </row>
    <row r="1673" spans="1:21" ht="18" x14ac:dyDescent="0.25">
      <c r="A1673" s="2" t="s">
        <v>441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84"/>
      <c r="M1673" s="2"/>
    </row>
    <row r="1674" spans="1:21" ht="18.75" thickBot="1" x14ac:dyDescent="0.3">
      <c r="A1674" s="168" t="s">
        <v>442</v>
      </c>
      <c r="B1674" s="168"/>
      <c r="C1674" s="168"/>
      <c r="D1674" s="168"/>
      <c r="E1674" s="168"/>
      <c r="F1674" s="168"/>
      <c r="G1674" s="168"/>
      <c r="H1674" s="168"/>
      <c r="I1674" s="168"/>
      <c r="J1674" s="168"/>
      <c r="K1674" s="168"/>
      <c r="L1674" s="168"/>
      <c r="M1674" s="168"/>
    </row>
    <row r="1675" spans="1:21" ht="27" customHeight="1" x14ac:dyDescent="0.2">
      <c r="A1675" s="75" t="s">
        <v>6</v>
      </c>
      <c r="B1675" s="76" t="s">
        <v>7</v>
      </c>
      <c r="C1675" s="76" t="s">
        <v>8</v>
      </c>
      <c r="D1675" s="76" t="s">
        <v>9</v>
      </c>
      <c r="E1675" s="76" t="s">
        <v>10</v>
      </c>
      <c r="F1675" s="76" t="s">
        <v>11</v>
      </c>
      <c r="G1675" s="76" t="s">
        <v>12</v>
      </c>
      <c r="H1675" s="76" t="s">
        <v>13</v>
      </c>
      <c r="I1675" s="76" t="s">
        <v>14</v>
      </c>
      <c r="J1675" s="76" t="s">
        <v>15</v>
      </c>
      <c r="K1675" s="76" t="s">
        <v>16</v>
      </c>
      <c r="L1675" s="77" t="s">
        <v>17</v>
      </c>
      <c r="M1675" s="77" t="s">
        <v>18</v>
      </c>
      <c r="N1675" s="133"/>
      <c r="O1675" s="133"/>
    </row>
    <row r="1676" spans="1:21" s="15" customFormat="1" ht="25.5" x14ac:dyDescent="0.2">
      <c r="A1676" s="10" t="s">
        <v>443</v>
      </c>
      <c r="B1676" s="11"/>
      <c r="C1676" s="12"/>
      <c r="D1676" s="12"/>
      <c r="E1676" s="180" t="s">
        <v>1575</v>
      </c>
      <c r="F1676" s="180"/>
      <c r="G1676" s="180"/>
      <c r="H1676" s="180"/>
      <c r="I1676" s="12"/>
      <c r="J1676" s="12"/>
      <c r="K1676" s="12"/>
      <c r="L1676" s="13"/>
      <c r="M1676" s="12"/>
      <c r="N1676" s="14"/>
    </row>
    <row r="1677" spans="1:21" s="15" customFormat="1" ht="50.1" customHeight="1" x14ac:dyDescent="0.2">
      <c r="A1677" s="49"/>
      <c r="B1677" s="49" t="s">
        <v>444</v>
      </c>
      <c r="C1677" s="49" t="s">
        <v>445</v>
      </c>
      <c r="D1677" s="49" t="s">
        <v>164</v>
      </c>
      <c r="E1677" s="49"/>
      <c r="F1677" s="49">
        <v>1513</v>
      </c>
      <c r="G1677" s="17">
        <v>42706</v>
      </c>
      <c r="H1677" s="49"/>
      <c r="I1677" s="49"/>
      <c r="J1677" s="49"/>
      <c r="K1677" s="49" t="s">
        <v>194</v>
      </c>
      <c r="L1677" s="18">
        <v>268250</v>
      </c>
      <c r="M1677" s="50">
        <v>0</v>
      </c>
      <c r="N1677" s="19"/>
      <c r="O1677" s="48"/>
      <c r="P1677" s="48"/>
      <c r="Q1677" s="48"/>
      <c r="R1677" s="48"/>
      <c r="S1677" s="48"/>
      <c r="T1677" s="48"/>
      <c r="U1677" s="48"/>
    </row>
    <row r="1678" spans="1:21" s="15" customFormat="1" ht="50.1" customHeight="1" x14ac:dyDescent="0.2">
      <c r="A1678" s="49"/>
      <c r="B1678" s="49" t="s">
        <v>444</v>
      </c>
      <c r="C1678" s="49" t="s">
        <v>445</v>
      </c>
      <c r="D1678" s="49" t="s">
        <v>164</v>
      </c>
      <c r="E1678" s="49"/>
      <c r="F1678" s="49">
        <v>1513</v>
      </c>
      <c r="G1678" s="17">
        <v>42706</v>
      </c>
      <c r="H1678" s="49"/>
      <c r="I1678" s="49"/>
      <c r="J1678" s="49"/>
      <c r="K1678" s="49" t="s">
        <v>194</v>
      </c>
      <c r="L1678" s="18">
        <v>268250</v>
      </c>
      <c r="M1678" s="50">
        <v>0</v>
      </c>
      <c r="N1678" s="19"/>
      <c r="O1678" s="48"/>
      <c r="P1678" s="48"/>
      <c r="Q1678" s="48"/>
      <c r="R1678" s="48"/>
      <c r="S1678" s="48"/>
      <c r="T1678" s="48"/>
      <c r="U1678" s="48"/>
    </row>
    <row r="1679" spans="1:21" s="15" customFormat="1" ht="27.75" customHeight="1" x14ac:dyDescent="0.2">
      <c r="A1679" s="63"/>
      <c r="B1679" s="63"/>
      <c r="C1679" s="63"/>
      <c r="D1679" s="63"/>
      <c r="E1679" s="63"/>
      <c r="F1679" s="63"/>
      <c r="G1679" s="102"/>
      <c r="H1679" s="63"/>
      <c r="I1679" s="63"/>
      <c r="J1679" s="63"/>
      <c r="K1679" s="25" t="s">
        <v>39</v>
      </c>
      <c r="L1679" s="86">
        <f>SUM(L1677:L1678)</f>
        <v>536500</v>
      </c>
      <c r="M1679" s="86">
        <f>SUM(M1677:M1678)</f>
        <v>0</v>
      </c>
      <c r="N1679" s="19"/>
      <c r="O1679" s="48"/>
      <c r="P1679" s="48"/>
      <c r="Q1679" s="48"/>
      <c r="R1679" s="48"/>
      <c r="S1679" s="48"/>
      <c r="T1679" s="48"/>
      <c r="U1679" s="48"/>
    </row>
    <row r="1680" spans="1:21" ht="17.25" customHeight="1" x14ac:dyDescent="0.2">
      <c r="A1680" s="73"/>
      <c r="B1680" s="73"/>
      <c r="C1680" s="73"/>
      <c r="D1680" s="73"/>
      <c r="E1680" s="73"/>
      <c r="F1680" s="73"/>
      <c r="G1680" s="46"/>
      <c r="I1680" s="74"/>
      <c r="J1680" s="74"/>
      <c r="K1680" s="82"/>
      <c r="L1680" s="83"/>
      <c r="M1680" s="83"/>
      <c r="N1680" s="69"/>
    </row>
    <row r="1681" spans="1:21" ht="17.25" customHeight="1" x14ac:dyDescent="0.2">
      <c r="A1681" s="73"/>
      <c r="B1681" s="73"/>
      <c r="C1681" s="73"/>
      <c r="D1681" s="73"/>
      <c r="E1681" s="73"/>
      <c r="F1681" s="73"/>
      <c r="G1681" s="46"/>
      <c r="I1681" s="74"/>
      <c r="J1681" s="74"/>
      <c r="K1681" s="45" t="s">
        <v>142</v>
      </c>
      <c r="L1681" s="153">
        <f>L1679</f>
        <v>536500</v>
      </c>
      <c r="M1681" s="153">
        <f>M1679</f>
        <v>0</v>
      </c>
      <c r="N1681" s="161"/>
    </row>
    <row r="1682" spans="1:21" ht="17.25" customHeight="1" x14ac:dyDescent="0.25">
      <c r="A1682" s="2" t="s">
        <v>446</v>
      </c>
      <c r="B1682" s="2"/>
      <c r="C1682" s="2"/>
      <c r="D1682" s="2"/>
      <c r="E1682" s="2"/>
      <c r="F1682" s="2"/>
      <c r="G1682" s="2"/>
      <c r="H1682" s="2"/>
      <c r="I1682" s="2"/>
      <c r="J1682" s="2"/>
      <c r="L1682" s="84"/>
      <c r="N1682" s="69"/>
    </row>
    <row r="1683" spans="1:21" ht="17.25" customHeight="1" thickBot="1" x14ac:dyDescent="0.3">
      <c r="A1683" s="168" t="s">
        <v>447</v>
      </c>
      <c r="B1683" s="168"/>
      <c r="C1683" s="168"/>
      <c r="D1683" s="168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69"/>
    </row>
    <row r="1684" spans="1:21" ht="27" customHeight="1" x14ac:dyDescent="0.2">
      <c r="A1684" s="75" t="s">
        <v>6</v>
      </c>
      <c r="B1684" s="76" t="s">
        <v>7</v>
      </c>
      <c r="C1684" s="76" t="s">
        <v>8</v>
      </c>
      <c r="D1684" s="76" t="s">
        <v>9</v>
      </c>
      <c r="E1684" s="76" t="s">
        <v>10</v>
      </c>
      <c r="F1684" s="76" t="s">
        <v>11</v>
      </c>
      <c r="G1684" s="76" t="s">
        <v>12</v>
      </c>
      <c r="H1684" s="76" t="s">
        <v>13</v>
      </c>
      <c r="I1684" s="76" t="s">
        <v>14</v>
      </c>
      <c r="J1684" s="76" t="s">
        <v>15</v>
      </c>
      <c r="K1684" s="76" t="s">
        <v>16</v>
      </c>
      <c r="L1684" s="77" t="s">
        <v>17</v>
      </c>
      <c r="M1684" s="77" t="s">
        <v>18</v>
      </c>
      <c r="N1684" s="133"/>
      <c r="O1684" s="133"/>
    </row>
    <row r="1685" spans="1:21" s="15" customFormat="1" ht="25.5" x14ac:dyDescent="0.2">
      <c r="A1685" s="10" t="s">
        <v>448</v>
      </c>
      <c r="B1685" s="11"/>
      <c r="C1685" s="12"/>
      <c r="D1685" s="12"/>
      <c r="E1685" s="180" t="s">
        <v>1575</v>
      </c>
      <c r="F1685" s="180"/>
      <c r="G1685" s="180"/>
      <c r="H1685" s="180"/>
      <c r="I1685" s="12"/>
      <c r="J1685" s="12"/>
      <c r="K1685" s="12"/>
      <c r="L1685" s="13"/>
      <c r="M1685" s="12"/>
      <c r="N1685" s="14"/>
    </row>
    <row r="1686" spans="1:21" s="15" customFormat="1" ht="50.1" customHeight="1" x14ac:dyDescent="0.2">
      <c r="A1686" s="49" t="s">
        <v>449</v>
      </c>
      <c r="B1686" s="49" t="s">
        <v>450</v>
      </c>
      <c r="C1686" s="49" t="s">
        <v>451</v>
      </c>
      <c r="D1686" s="49" t="s">
        <v>452</v>
      </c>
      <c r="E1686" s="49" t="s">
        <v>453</v>
      </c>
      <c r="F1686" s="49" t="s">
        <v>454</v>
      </c>
      <c r="G1686" s="17">
        <v>42466</v>
      </c>
      <c r="H1686" s="49" t="s">
        <v>455</v>
      </c>
      <c r="I1686" s="49" t="s">
        <v>177</v>
      </c>
      <c r="J1686" s="49" t="s">
        <v>456</v>
      </c>
      <c r="K1686" s="49" t="s">
        <v>194</v>
      </c>
      <c r="L1686" s="18">
        <v>8500</v>
      </c>
      <c r="M1686" s="50">
        <v>566.66999999999996</v>
      </c>
      <c r="N1686" s="19"/>
      <c r="O1686" s="48"/>
      <c r="P1686" s="48"/>
      <c r="Q1686" s="48"/>
      <c r="R1686" s="48"/>
      <c r="S1686" s="48"/>
      <c r="T1686" s="48"/>
      <c r="U1686" s="48"/>
    </row>
    <row r="1687" spans="1:21" s="15" customFormat="1" ht="50.1" customHeight="1" x14ac:dyDescent="0.2">
      <c r="A1687" s="49" t="s">
        <v>457</v>
      </c>
      <c r="B1687" s="49" t="s">
        <v>450</v>
      </c>
      <c r="C1687" s="49" t="s">
        <v>458</v>
      </c>
      <c r="D1687" s="49" t="s">
        <v>459</v>
      </c>
      <c r="E1687" s="49" t="s">
        <v>139</v>
      </c>
      <c r="F1687" s="49" t="s">
        <v>460</v>
      </c>
      <c r="G1687" s="17">
        <v>42480</v>
      </c>
      <c r="H1687" s="49" t="s">
        <v>455</v>
      </c>
      <c r="I1687" s="49" t="s">
        <v>461</v>
      </c>
      <c r="J1687" s="49" t="s">
        <v>462</v>
      </c>
      <c r="K1687" s="49" t="s">
        <v>194</v>
      </c>
      <c r="L1687" s="18">
        <v>5336</v>
      </c>
      <c r="M1687" s="50">
        <v>355.73</v>
      </c>
      <c r="N1687" s="19"/>
      <c r="O1687" s="48"/>
      <c r="P1687" s="48"/>
      <c r="Q1687" s="48"/>
      <c r="R1687" s="48"/>
      <c r="S1687" s="48"/>
      <c r="T1687" s="48"/>
      <c r="U1687" s="48"/>
    </row>
    <row r="1688" spans="1:21" s="15" customFormat="1" ht="50.1" customHeight="1" x14ac:dyDescent="0.2">
      <c r="A1688" s="49" t="s">
        <v>463</v>
      </c>
      <c r="B1688" s="49" t="s">
        <v>450</v>
      </c>
      <c r="C1688" s="49" t="s">
        <v>464</v>
      </c>
      <c r="D1688" s="49" t="s">
        <v>465</v>
      </c>
      <c r="E1688" s="49" t="s">
        <v>150</v>
      </c>
      <c r="F1688" s="49" t="s">
        <v>466</v>
      </c>
      <c r="G1688" s="17">
        <v>42497</v>
      </c>
      <c r="H1688" s="49" t="s">
        <v>467</v>
      </c>
      <c r="I1688" s="49" t="s">
        <v>468</v>
      </c>
      <c r="J1688" s="49" t="s">
        <v>469</v>
      </c>
      <c r="K1688" s="49" t="s">
        <v>38</v>
      </c>
      <c r="L1688" s="18">
        <v>5140</v>
      </c>
      <c r="M1688" s="50">
        <v>299.83</v>
      </c>
      <c r="N1688" s="19"/>
      <c r="O1688" s="48"/>
      <c r="P1688" s="48"/>
      <c r="Q1688" s="48"/>
      <c r="R1688" s="48"/>
      <c r="S1688" s="48"/>
      <c r="T1688" s="48"/>
      <c r="U1688" s="48"/>
    </row>
    <row r="1689" spans="1:21" s="15" customFormat="1" ht="50.1" customHeight="1" x14ac:dyDescent="0.2">
      <c r="A1689" s="49"/>
      <c r="B1689" s="49" t="s">
        <v>450</v>
      </c>
      <c r="C1689" s="49" t="s">
        <v>470</v>
      </c>
      <c r="D1689" s="49"/>
      <c r="E1689" s="49"/>
      <c r="F1689" s="49" t="s">
        <v>471</v>
      </c>
      <c r="G1689" s="17">
        <v>42552</v>
      </c>
      <c r="H1689" s="49"/>
      <c r="I1689" s="49"/>
      <c r="J1689" s="49"/>
      <c r="K1689" s="49"/>
      <c r="L1689" s="18">
        <v>6000</v>
      </c>
      <c r="M1689" s="50">
        <v>250</v>
      </c>
      <c r="N1689" s="19"/>
      <c r="O1689" s="48"/>
      <c r="P1689" s="48"/>
      <c r="Q1689" s="48"/>
      <c r="R1689" s="48"/>
      <c r="S1689" s="48"/>
      <c r="T1689" s="48"/>
      <c r="U1689" s="48"/>
    </row>
    <row r="1690" spans="1:21" s="15" customFormat="1" ht="50.1" customHeight="1" x14ac:dyDescent="0.2">
      <c r="A1690" s="49" t="s">
        <v>472</v>
      </c>
      <c r="B1690" s="49" t="s">
        <v>450</v>
      </c>
      <c r="C1690" s="49" t="s">
        <v>473</v>
      </c>
      <c r="D1690" s="49" t="s">
        <v>474</v>
      </c>
      <c r="E1690" s="49" t="s">
        <v>207</v>
      </c>
      <c r="F1690" s="49" t="s">
        <v>475</v>
      </c>
      <c r="G1690" s="17">
        <v>42586</v>
      </c>
      <c r="H1690" s="49" t="s">
        <v>455</v>
      </c>
      <c r="I1690" s="49" t="s">
        <v>177</v>
      </c>
      <c r="J1690" s="49" t="s">
        <v>476</v>
      </c>
      <c r="K1690" s="49" t="s">
        <v>38</v>
      </c>
      <c r="L1690" s="18">
        <v>10500</v>
      </c>
      <c r="M1690" s="50">
        <v>350</v>
      </c>
      <c r="N1690" s="19"/>
      <c r="O1690" s="48"/>
      <c r="P1690" s="48"/>
      <c r="Q1690" s="48"/>
      <c r="R1690" s="48"/>
      <c r="S1690" s="48"/>
      <c r="T1690" s="48"/>
      <c r="U1690" s="48"/>
    </row>
    <row r="1691" spans="1:21" s="15" customFormat="1" ht="50.1" customHeight="1" x14ac:dyDescent="0.2">
      <c r="A1691" s="49" t="s">
        <v>472</v>
      </c>
      <c r="B1691" s="49" t="s">
        <v>450</v>
      </c>
      <c r="C1691" s="49" t="s">
        <v>477</v>
      </c>
      <c r="D1691" s="49" t="s">
        <v>478</v>
      </c>
      <c r="E1691" s="49" t="s">
        <v>207</v>
      </c>
      <c r="F1691" s="49" t="s">
        <v>479</v>
      </c>
      <c r="G1691" s="17">
        <v>42593</v>
      </c>
      <c r="H1691" s="49" t="s">
        <v>480</v>
      </c>
      <c r="I1691" s="49" t="s">
        <v>481</v>
      </c>
      <c r="J1691" s="49" t="s">
        <v>482</v>
      </c>
      <c r="K1691" s="49" t="s">
        <v>38</v>
      </c>
      <c r="L1691" s="18">
        <v>19799.759999999998</v>
      </c>
      <c r="M1691" s="50">
        <v>659.99</v>
      </c>
      <c r="N1691" s="19"/>
      <c r="O1691" s="48"/>
      <c r="P1691" s="48"/>
      <c r="Q1691" s="48"/>
      <c r="R1691" s="48"/>
      <c r="S1691" s="48"/>
      <c r="T1691" s="48"/>
      <c r="U1691" s="48"/>
    </row>
    <row r="1692" spans="1:21" s="15" customFormat="1" ht="50.1" customHeight="1" x14ac:dyDescent="0.2">
      <c r="A1692" s="49" t="s">
        <v>472</v>
      </c>
      <c r="B1692" s="49" t="s">
        <v>450</v>
      </c>
      <c r="C1692" s="49" t="s">
        <v>477</v>
      </c>
      <c r="D1692" s="49" t="s">
        <v>483</v>
      </c>
      <c r="E1692" s="49" t="s">
        <v>484</v>
      </c>
      <c r="F1692" s="49" t="s">
        <v>479</v>
      </c>
      <c r="G1692" s="17">
        <v>42593</v>
      </c>
      <c r="H1692" s="49" t="s">
        <v>480</v>
      </c>
      <c r="I1692" s="49" t="s">
        <v>481</v>
      </c>
      <c r="J1692" s="49" t="s">
        <v>485</v>
      </c>
      <c r="K1692" s="49" t="s">
        <v>38</v>
      </c>
      <c r="L1692" s="18">
        <v>19799.759999999998</v>
      </c>
      <c r="M1692" s="50">
        <v>659.99</v>
      </c>
      <c r="N1692" s="19"/>
      <c r="O1692" s="48"/>
      <c r="P1692" s="48"/>
      <c r="Q1692" s="48"/>
      <c r="R1692" s="48"/>
      <c r="S1692" s="48"/>
      <c r="T1692" s="48"/>
      <c r="U1692" s="48"/>
    </row>
    <row r="1693" spans="1:21" s="15" customFormat="1" ht="50.1" customHeight="1" x14ac:dyDescent="0.2">
      <c r="A1693" s="49" t="s">
        <v>472</v>
      </c>
      <c r="B1693" s="49" t="s">
        <v>450</v>
      </c>
      <c r="C1693" s="49" t="s">
        <v>477</v>
      </c>
      <c r="D1693" s="49" t="s">
        <v>486</v>
      </c>
      <c r="E1693" s="49" t="s">
        <v>484</v>
      </c>
      <c r="F1693" s="49" t="s">
        <v>479</v>
      </c>
      <c r="G1693" s="17">
        <v>42593</v>
      </c>
      <c r="H1693" s="49" t="s">
        <v>480</v>
      </c>
      <c r="I1693" s="49" t="s">
        <v>481</v>
      </c>
      <c r="J1693" s="49" t="s">
        <v>487</v>
      </c>
      <c r="K1693" s="49" t="s">
        <v>38</v>
      </c>
      <c r="L1693" s="18">
        <v>19799.759999999998</v>
      </c>
      <c r="M1693" s="50">
        <v>659.99</v>
      </c>
      <c r="N1693" s="19"/>
      <c r="O1693" s="48"/>
      <c r="P1693" s="48"/>
      <c r="Q1693" s="48"/>
      <c r="R1693" s="48"/>
      <c r="S1693" s="48"/>
      <c r="T1693" s="48"/>
      <c r="U1693" s="48"/>
    </row>
    <row r="1694" spans="1:21" s="15" customFormat="1" ht="50.1" customHeight="1" x14ac:dyDescent="0.2">
      <c r="A1694" s="49" t="s">
        <v>472</v>
      </c>
      <c r="B1694" s="49" t="s">
        <v>450</v>
      </c>
      <c r="C1694" s="49" t="s">
        <v>488</v>
      </c>
      <c r="D1694" s="49" t="s">
        <v>489</v>
      </c>
      <c r="E1694" s="49" t="s">
        <v>484</v>
      </c>
      <c r="F1694" s="49" t="s">
        <v>479</v>
      </c>
      <c r="G1694" s="17">
        <v>42593</v>
      </c>
      <c r="H1694" s="49" t="s">
        <v>480</v>
      </c>
      <c r="I1694" s="49" t="s">
        <v>490</v>
      </c>
      <c r="J1694" s="49" t="s">
        <v>491</v>
      </c>
      <c r="K1694" s="49" t="s">
        <v>38</v>
      </c>
      <c r="L1694" s="18">
        <v>12600.72</v>
      </c>
      <c r="M1694" s="50">
        <f>420.02+0.01</f>
        <v>420.03</v>
      </c>
      <c r="N1694" s="19"/>
      <c r="O1694" s="48"/>
      <c r="P1694" s="48"/>
      <c r="Q1694" s="48"/>
      <c r="R1694" s="48"/>
      <c r="S1694" s="48"/>
      <c r="T1694" s="48"/>
      <c r="U1694" s="48"/>
    </row>
    <row r="1695" spans="1:21" s="15" customFormat="1" ht="50.1" customHeight="1" x14ac:dyDescent="0.2">
      <c r="A1695" s="49" t="s">
        <v>492</v>
      </c>
      <c r="B1695" s="49" t="s">
        <v>450</v>
      </c>
      <c r="C1695" s="49" t="s">
        <v>488</v>
      </c>
      <c r="D1695" s="49" t="s">
        <v>493</v>
      </c>
      <c r="E1695" s="49" t="s">
        <v>119</v>
      </c>
      <c r="F1695" s="49">
        <v>938</v>
      </c>
      <c r="G1695" s="17">
        <v>42583</v>
      </c>
      <c r="H1695" s="49" t="s">
        <v>455</v>
      </c>
      <c r="I1695" s="49" t="s">
        <v>494</v>
      </c>
      <c r="J1695" s="49" t="s">
        <v>495</v>
      </c>
      <c r="K1695" s="49" t="s">
        <v>38</v>
      </c>
      <c r="L1695" s="18">
        <v>8872.26</v>
      </c>
      <c r="M1695" s="50">
        <v>295.74</v>
      </c>
      <c r="N1695" s="19"/>
      <c r="O1695" s="48"/>
      <c r="P1695" s="48"/>
      <c r="Q1695" s="48"/>
      <c r="R1695" s="48"/>
      <c r="S1695" s="48"/>
      <c r="T1695" s="48"/>
      <c r="U1695" s="48"/>
    </row>
    <row r="1696" spans="1:21" s="15" customFormat="1" ht="50.1" customHeight="1" x14ac:dyDescent="0.2">
      <c r="A1696" s="49" t="s">
        <v>492</v>
      </c>
      <c r="B1696" s="49" t="s">
        <v>450</v>
      </c>
      <c r="C1696" s="49" t="s">
        <v>488</v>
      </c>
      <c r="D1696" s="49" t="s">
        <v>496</v>
      </c>
      <c r="E1696" s="49" t="s">
        <v>497</v>
      </c>
      <c r="F1696" s="49">
        <v>938</v>
      </c>
      <c r="G1696" s="17">
        <v>42583</v>
      </c>
      <c r="H1696" s="49" t="s">
        <v>455</v>
      </c>
      <c r="I1696" s="49" t="s">
        <v>494</v>
      </c>
      <c r="J1696" s="49" t="s">
        <v>498</v>
      </c>
      <c r="K1696" s="49" t="s">
        <v>38</v>
      </c>
      <c r="L1696" s="18">
        <v>8872.26</v>
      </c>
      <c r="M1696" s="50">
        <v>295.74</v>
      </c>
      <c r="N1696" s="19"/>
      <c r="O1696" s="48"/>
      <c r="P1696" s="48"/>
      <c r="Q1696" s="48"/>
      <c r="R1696" s="48"/>
      <c r="S1696" s="48"/>
      <c r="T1696" s="48"/>
      <c r="U1696" s="48"/>
    </row>
    <row r="1697" spans="1:21" s="15" customFormat="1" ht="50.1" customHeight="1" x14ac:dyDescent="0.2">
      <c r="A1697" s="49" t="s">
        <v>94</v>
      </c>
      <c r="B1697" s="49" t="s">
        <v>450</v>
      </c>
      <c r="C1697" s="49" t="s">
        <v>488</v>
      </c>
      <c r="D1697" s="49" t="s">
        <v>499</v>
      </c>
      <c r="E1697" s="49" t="s">
        <v>63</v>
      </c>
      <c r="F1697" s="49">
        <v>938</v>
      </c>
      <c r="G1697" s="17">
        <v>42583</v>
      </c>
      <c r="H1697" s="49" t="s">
        <v>455</v>
      </c>
      <c r="I1697" s="49" t="s">
        <v>494</v>
      </c>
      <c r="J1697" s="49" t="s">
        <v>500</v>
      </c>
      <c r="K1697" s="49" t="s">
        <v>38</v>
      </c>
      <c r="L1697" s="18">
        <v>8872.26</v>
      </c>
      <c r="M1697" s="50">
        <v>295.74</v>
      </c>
      <c r="N1697" s="19"/>
      <c r="O1697" s="48"/>
      <c r="P1697" s="48"/>
      <c r="Q1697" s="48"/>
      <c r="R1697" s="48"/>
      <c r="S1697" s="48"/>
      <c r="T1697" s="48"/>
      <c r="U1697" s="48"/>
    </row>
    <row r="1698" spans="1:21" s="15" customFormat="1" ht="50.1" customHeight="1" x14ac:dyDescent="0.2">
      <c r="A1698" s="49" t="s">
        <v>94</v>
      </c>
      <c r="B1698" s="49" t="s">
        <v>450</v>
      </c>
      <c r="C1698" s="49" t="s">
        <v>501</v>
      </c>
      <c r="D1698" s="49" t="s">
        <v>502</v>
      </c>
      <c r="E1698" s="49" t="s">
        <v>139</v>
      </c>
      <c r="F1698" s="49">
        <v>134</v>
      </c>
      <c r="G1698" s="17">
        <v>42653</v>
      </c>
      <c r="H1698" s="49" t="s">
        <v>455</v>
      </c>
      <c r="I1698" s="49" t="s">
        <v>503</v>
      </c>
      <c r="J1698" s="49" t="s">
        <v>504</v>
      </c>
      <c r="K1698" s="49"/>
      <c r="L1698" s="18">
        <v>11088</v>
      </c>
      <c r="M1698" s="50">
        <f>184.8+0.01</f>
        <v>184.81</v>
      </c>
      <c r="N1698" s="19"/>
      <c r="O1698" s="48"/>
      <c r="P1698" s="48"/>
      <c r="Q1698" s="48"/>
      <c r="R1698" s="48"/>
      <c r="S1698" s="48"/>
      <c r="T1698" s="48"/>
      <c r="U1698" s="48"/>
    </row>
    <row r="1699" spans="1:21" s="15" customFormat="1" ht="16.5" x14ac:dyDescent="0.2">
      <c r="A1699" s="22"/>
      <c r="B1699" s="22"/>
      <c r="C1699" s="23"/>
      <c r="D1699" s="22"/>
      <c r="E1699" s="22"/>
      <c r="F1699" s="22"/>
      <c r="G1699" s="24"/>
      <c r="H1699" s="22"/>
      <c r="I1699" s="22"/>
      <c r="J1699" s="31"/>
      <c r="K1699" s="25" t="s">
        <v>39</v>
      </c>
      <c r="L1699" s="86">
        <f>SUM(L1686:L1698)</f>
        <v>145180.77999999997</v>
      </c>
      <c r="M1699" s="86">
        <f>SUM(M1686:M1698)</f>
        <v>5294.2599999999993</v>
      </c>
      <c r="N1699" s="14"/>
    </row>
    <row r="1700" spans="1:21" ht="17.25" customHeight="1" x14ac:dyDescent="0.2">
      <c r="A1700" s="78"/>
      <c r="B1700" s="78"/>
      <c r="C1700" s="78"/>
      <c r="D1700" s="78"/>
      <c r="E1700" s="78"/>
      <c r="F1700" s="78"/>
      <c r="G1700" s="78"/>
      <c r="H1700" s="78"/>
      <c r="I1700" s="78"/>
      <c r="J1700" s="78"/>
      <c r="K1700" s="32"/>
      <c r="L1700" s="130"/>
      <c r="M1700" s="32"/>
      <c r="N1700" s="69"/>
    </row>
    <row r="1701" spans="1:21" ht="17.25" customHeight="1" x14ac:dyDescent="0.2">
      <c r="A1701" s="78"/>
      <c r="B1701" s="78"/>
      <c r="C1701" s="78"/>
      <c r="D1701" s="78"/>
      <c r="E1701" s="78"/>
      <c r="F1701" s="78"/>
      <c r="G1701" s="78"/>
      <c r="H1701" s="78"/>
      <c r="I1701" s="78"/>
      <c r="J1701" s="78"/>
      <c r="K1701" s="45" t="s">
        <v>142</v>
      </c>
      <c r="L1701" s="153">
        <f>L1699</f>
        <v>145180.77999999997</v>
      </c>
      <c r="M1701" s="153">
        <f>M1699</f>
        <v>5294.2599999999993</v>
      </c>
      <c r="N1701" s="69"/>
    </row>
    <row r="1702" spans="1:21" ht="17.25" customHeight="1" x14ac:dyDescent="0.2">
      <c r="C1702" s="89"/>
      <c r="D1702" s="89"/>
      <c r="E1702" s="89"/>
      <c r="F1702" s="89"/>
      <c r="H1702" s="89"/>
      <c r="I1702" s="89"/>
      <c r="K1702" s="82"/>
      <c r="L1702" s="83"/>
      <c r="M1702" s="83"/>
      <c r="N1702" s="69"/>
    </row>
    <row r="1703" spans="1:21" ht="17.25" customHeight="1" x14ac:dyDescent="0.25">
      <c r="A1703" s="2" t="s">
        <v>505</v>
      </c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84"/>
      <c r="M1703" s="2"/>
      <c r="N1703" s="69"/>
    </row>
    <row r="1704" spans="1:21" ht="17.25" customHeight="1" thickBot="1" x14ac:dyDescent="0.3">
      <c r="A1704" s="168" t="s">
        <v>506</v>
      </c>
      <c r="B1704" s="168"/>
      <c r="C1704" s="168"/>
      <c r="D1704" s="168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69"/>
    </row>
    <row r="1705" spans="1:21" ht="27" customHeight="1" x14ac:dyDescent="0.2">
      <c r="A1705" s="75" t="s">
        <v>6</v>
      </c>
      <c r="B1705" s="76" t="s">
        <v>7</v>
      </c>
      <c r="C1705" s="76" t="s">
        <v>8</v>
      </c>
      <c r="D1705" s="76" t="s">
        <v>9</v>
      </c>
      <c r="E1705" s="76" t="s">
        <v>10</v>
      </c>
      <c r="F1705" s="76" t="s">
        <v>11</v>
      </c>
      <c r="G1705" s="76" t="s">
        <v>12</v>
      </c>
      <c r="H1705" s="76" t="s">
        <v>13</v>
      </c>
      <c r="I1705" s="76" t="s">
        <v>14</v>
      </c>
      <c r="J1705" s="76" t="s">
        <v>15</v>
      </c>
      <c r="K1705" s="76" t="s">
        <v>16</v>
      </c>
      <c r="L1705" s="77" t="s">
        <v>17</v>
      </c>
      <c r="M1705" s="77" t="s">
        <v>18</v>
      </c>
      <c r="N1705" s="133"/>
      <c r="O1705" s="133"/>
    </row>
    <row r="1706" spans="1:21" s="15" customFormat="1" ht="25.5" x14ac:dyDescent="0.2">
      <c r="A1706" s="10" t="s">
        <v>507</v>
      </c>
      <c r="B1706" s="11"/>
      <c r="C1706" s="12"/>
      <c r="D1706" s="12"/>
      <c r="E1706" s="180" t="s">
        <v>1575</v>
      </c>
      <c r="F1706" s="180"/>
      <c r="G1706" s="180"/>
      <c r="H1706" s="180"/>
      <c r="I1706" s="12"/>
      <c r="J1706" s="12"/>
      <c r="K1706" s="12"/>
      <c r="L1706" s="13"/>
      <c r="M1706" s="12"/>
      <c r="N1706" s="14"/>
    </row>
    <row r="1707" spans="1:21" s="15" customFormat="1" ht="50.1" customHeight="1" x14ac:dyDescent="0.2">
      <c r="A1707" s="49" t="s">
        <v>508</v>
      </c>
      <c r="B1707" s="49" t="s">
        <v>509</v>
      </c>
      <c r="C1707" s="49" t="s">
        <v>510</v>
      </c>
      <c r="D1707" s="49">
        <v>5650134001</v>
      </c>
      <c r="E1707" s="49" t="s">
        <v>53</v>
      </c>
      <c r="F1707" s="49" t="s">
        <v>511</v>
      </c>
      <c r="G1707" s="17">
        <v>42391</v>
      </c>
      <c r="H1707" s="49" t="s">
        <v>266</v>
      </c>
      <c r="I1707" s="49" t="s">
        <v>512</v>
      </c>
      <c r="J1707" s="85">
        <v>352014070396549</v>
      </c>
      <c r="K1707" s="49" t="s">
        <v>194</v>
      </c>
      <c r="L1707" s="18">
        <v>14158.01</v>
      </c>
      <c r="M1707" s="50">
        <v>3893.4540000000002</v>
      </c>
      <c r="N1707" s="19"/>
      <c r="O1707" s="48"/>
      <c r="P1707" s="48"/>
      <c r="Q1707" s="48"/>
      <c r="R1707" s="48"/>
      <c r="S1707" s="48"/>
      <c r="T1707" s="48"/>
      <c r="U1707" s="48"/>
    </row>
    <row r="1708" spans="1:21" s="15" customFormat="1" ht="50.1" customHeight="1" x14ac:dyDescent="0.2">
      <c r="A1708" s="49" t="s">
        <v>508</v>
      </c>
      <c r="B1708" s="49" t="s">
        <v>509</v>
      </c>
      <c r="C1708" s="49" t="s">
        <v>510</v>
      </c>
      <c r="D1708" s="49">
        <v>5650134002</v>
      </c>
      <c r="E1708" s="49" t="s">
        <v>53</v>
      </c>
      <c r="F1708" s="49" t="s">
        <v>513</v>
      </c>
      <c r="G1708" s="17">
        <v>42391</v>
      </c>
      <c r="H1708" s="49" t="s">
        <v>266</v>
      </c>
      <c r="I1708" s="49" t="s">
        <v>512</v>
      </c>
      <c r="J1708" s="85">
        <v>352015070138492</v>
      </c>
      <c r="K1708" s="49" t="s">
        <v>194</v>
      </c>
      <c r="L1708" s="18">
        <v>14158.01</v>
      </c>
      <c r="M1708" s="50">
        <v>3893.4540000000002</v>
      </c>
      <c r="N1708" s="19" t="s">
        <v>514</v>
      </c>
      <c r="O1708" s="48"/>
      <c r="P1708" s="48"/>
      <c r="Q1708" s="48"/>
      <c r="R1708" s="48"/>
      <c r="S1708" s="48"/>
      <c r="T1708" s="48"/>
      <c r="U1708" s="48"/>
    </row>
    <row r="1709" spans="1:21" s="15" customFormat="1" ht="50.1" customHeight="1" x14ac:dyDescent="0.2">
      <c r="A1709" s="49" t="s">
        <v>508</v>
      </c>
      <c r="B1709" s="49" t="s">
        <v>509</v>
      </c>
      <c r="C1709" s="49" t="s">
        <v>510</v>
      </c>
      <c r="D1709" s="49">
        <v>5650134003</v>
      </c>
      <c r="E1709" s="49" t="s">
        <v>53</v>
      </c>
      <c r="F1709" s="49" t="s">
        <v>515</v>
      </c>
      <c r="G1709" s="17">
        <v>42391</v>
      </c>
      <c r="H1709" s="49" t="s">
        <v>266</v>
      </c>
      <c r="I1709" s="49" t="s">
        <v>512</v>
      </c>
      <c r="J1709" s="85">
        <v>352014070555219</v>
      </c>
      <c r="K1709" s="49" t="s">
        <v>194</v>
      </c>
      <c r="L1709" s="18">
        <v>14158.01</v>
      </c>
      <c r="M1709" s="50">
        <v>3893.4540000000002</v>
      </c>
      <c r="N1709" s="19"/>
      <c r="O1709" s="48"/>
      <c r="P1709" s="48"/>
      <c r="Q1709" s="48"/>
      <c r="R1709" s="48"/>
      <c r="S1709" s="48"/>
      <c r="T1709" s="48"/>
      <c r="U1709" s="48"/>
    </row>
    <row r="1710" spans="1:21" s="15" customFormat="1" ht="50.1" customHeight="1" x14ac:dyDescent="0.2">
      <c r="A1710" s="49" t="s">
        <v>508</v>
      </c>
      <c r="B1710" s="49" t="s">
        <v>509</v>
      </c>
      <c r="C1710" s="49" t="s">
        <v>510</v>
      </c>
      <c r="D1710" s="49">
        <v>5650134004</v>
      </c>
      <c r="E1710" s="49" t="s">
        <v>53</v>
      </c>
      <c r="F1710" s="49" t="s">
        <v>516</v>
      </c>
      <c r="G1710" s="17">
        <v>42391</v>
      </c>
      <c r="H1710" s="49" t="s">
        <v>266</v>
      </c>
      <c r="I1710" s="49" t="s">
        <v>512</v>
      </c>
      <c r="J1710" s="85">
        <v>352014070556944</v>
      </c>
      <c r="K1710" s="49" t="s">
        <v>194</v>
      </c>
      <c r="L1710" s="18">
        <v>13879.01</v>
      </c>
      <c r="M1710" s="50">
        <v>3816.73</v>
      </c>
      <c r="N1710" s="19"/>
      <c r="O1710" s="48"/>
      <c r="P1710" s="48"/>
      <c r="Q1710" s="48"/>
      <c r="R1710" s="48"/>
      <c r="S1710" s="48"/>
      <c r="T1710" s="48"/>
      <c r="U1710" s="48"/>
    </row>
    <row r="1711" spans="1:21" s="15" customFormat="1" ht="50.1" customHeight="1" x14ac:dyDescent="0.2">
      <c r="A1711" s="49" t="s">
        <v>508</v>
      </c>
      <c r="B1711" s="49" t="s">
        <v>509</v>
      </c>
      <c r="C1711" s="49" t="s">
        <v>510</v>
      </c>
      <c r="D1711" s="49">
        <v>5650134005</v>
      </c>
      <c r="E1711" s="49" t="s">
        <v>53</v>
      </c>
      <c r="F1711" s="49" t="s">
        <v>517</v>
      </c>
      <c r="G1711" s="17">
        <v>42391</v>
      </c>
      <c r="H1711" s="49" t="s">
        <v>266</v>
      </c>
      <c r="I1711" s="49" t="s">
        <v>512</v>
      </c>
      <c r="J1711" s="85">
        <v>352014070396606</v>
      </c>
      <c r="K1711" s="49" t="s">
        <v>194</v>
      </c>
      <c r="L1711" s="18">
        <v>13879.01</v>
      </c>
      <c r="M1711" s="50">
        <v>3816.73</v>
      </c>
      <c r="N1711" s="19"/>
      <c r="O1711" s="48"/>
      <c r="P1711" s="48"/>
      <c r="Q1711" s="48"/>
      <c r="R1711" s="48"/>
      <c r="S1711" s="48"/>
      <c r="T1711" s="48"/>
      <c r="U1711" s="48"/>
    </row>
    <row r="1712" spans="1:21" s="15" customFormat="1" ht="50.1" customHeight="1" x14ac:dyDescent="0.2">
      <c r="A1712" s="49" t="s">
        <v>508</v>
      </c>
      <c r="B1712" s="49" t="s">
        <v>509</v>
      </c>
      <c r="C1712" s="49" t="s">
        <v>510</v>
      </c>
      <c r="D1712" s="49">
        <v>5650134006</v>
      </c>
      <c r="E1712" s="49" t="s">
        <v>53</v>
      </c>
      <c r="F1712" s="49" t="s">
        <v>518</v>
      </c>
      <c r="G1712" s="17">
        <v>42391</v>
      </c>
      <c r="H1712" s="49" t="s">
        <v>266</v>
      </c>
      <c r="I1712" s="49" t="s">
        <v>512</v>
      </c>
      <c r="J1712" s="85">
        <v>352015070007259</v>
      </c>
      <c r="K1712" s="49" t="s">
        <v>194</v>
      </c>
      <c r="L1712" s="18">
        <v>14158.01</v>
      </c>
      <c r="M1712" s="50">
        <v>3893.45</v>
      </c>
      <c r="N1712" s="19"/>
      <c r="O1712" s="48"/>
      <c r="P1712" s="48"/>
      <c r="Q1712" s="48"/>
      <c r="R1712" s="48"/>
      <c r="S1712" s="48"/>
      <c r="T1712" s="48"/>
      <c r="U1712" s="48"/>
    </row>
    <row r="1713" spans="1:21" s="15" customFormat="1" ht="50.1" customHeight="1" x14ac:dyDescent="0.2">
      <c r="A1713" s="49" t="s">
        <v>508</v>
      </c>
      <c r="B1713" s="49" t="s">
        <v>509</v>
      </c>
      <c r="C1713" s="49" t="s">
        <v>519</v>
      </c>
      <c r="D1713" s="49">
        <v>5650134007</v>
      </c>
      <c r="E1713" s="49" t="s">
        <v>53</v>
      </c>
      <c r="F1713" s="49" t="s">
        <v>520</v>
      </c>
      <c r="G1713" s="17">
        <v>42391</v>
      </c>
      <c r="H1713" s="49" t="s">
        <v>266</v>
      </c>
      <c r="I1713" s="49" t="s">
        <v>512</v>
      </c>
      <c r="J1713" s="85">
        <v>352020070950524</v>
      </c>
      <c r="K1713" s="49" t="s">
        <v>194</v>
      </c>
      <c r="L1713" s="18">
        <v>14158.01</v>
      </c>
      <c r="M1713" s="50">
        <v>3893.45</v>
      </c>
      <c r="N1713" s="19"/>
      <c r="O1713" s="48"/>
      <c r="P1713" s="48"/>
      <c r="Q1713" s="48"/>
      <c r="R1713" s="48"/>
      <c r="S1713" s="48"/>
      <c r="T1713" s="48"/>
      <c r="U1713" s="48"/>
    </row>
    <row r="1714" spans="1:21" s="15" customFormat="1" ht="50.1" customHeight="1" x14ac:dyDescent="0.2">
      <c r="A1714" s="49" t="s">
        <v>508</v>
      </c>
      <c r="B1714" s="49" t="s">
        <v>509</v>
      </c>
      <c r="C1714" s="49" t="s">
        <v>519</v>
      </c>
      <c r="D1714" s="49">
        <v>5650134008</v>
      </c>
      <c r="E1714" s="49" t="s">
        <v>53</v>
      </c>
      <c r="F1714" s="49" t="s">
        <v>521</v>
      </c>
      <c r="G1714" s="17">
        <v>42391</v>
      </c>
      <c r="H1714" s="49" t="s">
        <v>266</v>
      </c>
      <c r="I1714" s="49" t="s">
        <v>512</v>
      </c>
      <c r="J1714" s="85">
        <v>359303065724630</v>
      </c>
      <c r="K1714" s="49" t="s">
        <v>194</v>
      </c>
      <c r="L1714" s="18">
        <v>14158.01</v>
      </c>
      <c r="M1714" s="50">
        <v>3893.45</v>
      </c>
      <c r="N1714" s="19"/>
      <c r="O1714" s="48"/>
      <c r="P1714" s="48"/>
      <c r="Q1714" s="48"/>
      <c r="R1714" s="48"/>
      <c r="S1714" s="48"/>
      <c r="T1714" s="48"/>
      <c r="U1714" s="48"/>
    </row>
    <row r="1715" spans="1:21" s="15" customFormat="1" ht="50.1" customHeight="1" x14ac:dyDescent="0.2">
      <c r="A1715" s="49" t="s">
        <v>508</v>
      </c>
      <c r="B1715" s="49" t="s">
        <v>509</v>
      </c>
      <c r="C1715" s="49" t="s">
        <v>519</v>
      </c>
      <c r="D1715" s="49">
        <v>5650134009</v>
      </c>
      <c r="E1715" s="49" t="s">
        <v>53</v>
      </c>
      <c r="F1715" s="49" t="s">
        <v>522</v>
      </c>
      <c r="G1715" s="17">
        <v>42391</v>
      </c>
      <c r="H1715" s="49" t="s">
        <v>266</v>
      </c>
      <c r="I1715" s="49" t="s">
        <v>512</v>
      </c>
      <c r="J1715" s="85">
        <v>359303066174959</v>
      </c>
      <c r="K1715" s="49" t="s">
        <v>194</v>
      </c>
      <c r="L1715" s="18">
        <v>14158.01</v>
      </c>
      <c r="M1715" s="50">
        <v>3893.45</v>
      </c>
      <c r="N1715" s="19"/>
      <c r="O1715" s="48"/>
      <c r="P1715" s="48"/>
      <c r="Q1715" s="48"/>
      <c r="R1715" s="48"/>
      <c r="S1715" s="48"/>
      <c r="T1715" s="48"/>
      <c r="U1715" s="48"/>
    </row>
    <row r="1716" spans="1:21" s="15" customFormat="1" ht="50.1" customHeight="1" x14ac:dyDescent="0.2">
      <c r="A1716" s="49" t="s">
        <v>508</v>
      </c>
      <c r="B1716" s="49" t="s">
        <v>509</v>
      </c>
      <c r="C1716" s="49" t="s">
        <v>519</v>
      </c>
      <c r="D1716" s="49">
        <v>5650134010</v>
      </c>
      <c r="E1716" s="49" t="s">
        <v>53</v>
      </c>
      <c r="F1716" s="49" t="s">
        <v>523</v>
      </c>
      <c r="G1716" s="17">
        <v>42391</v>
      </c>
      <c r="H1716" s="49" t="s">
        <v>266</v>
      </c>
      <c r="I1716" s="49" t="s">
        <v>512</v>
      </c>
      <c r="J1716" s="85">
        <v>352020070877826</v>
      </c>
      <c r="K1716" s="49" t="s">
        <v>194</v>
      </c>
      <c r="L1716" s="18">
        <v>14158.01</v>
      </c>
      <c r="M1716" s="50">
        <v>3893.45</v>
      </c>
      <c r="N1716" s="19"/>
      <c r="O1716" s="48"/>
      <c r="P1716" s="48"/>
      <c r="Q1716" s="48"/>
      <c r="R1716" s="48"/>
      <c r="S1716" s="48"/>
      <c r="T1716" s="48"/>
      <c r="U1716" s="48"/>
    </row>
    <row r="1717" spans="1:21" s="15" customFormat="1" ht="50.1" customHeight="1" x14ac:dyDescent="0.2">
      <c r="A1717" s="49"/>
      <c r="B1717" s="49" t="s">
        <v>509</v>
      </c>
      <c r="C1717" s="49" t="s">
        <v>524</v>
      </c>
      <c r="D1717" s="49" t="s">
        <v>164</v>
      </c>
      <c r="E1717" s="49"/>
      <c r="F1717" s="49" t="s">
        <v>525</v>
      </c>
      <c r="G1717" s="17">
        <v>42391</v>
      </c>
      <c r="H1717" s="49" t="s">
        <v>526</v>
      </c>
      <c r="I1717" s="49"/>
      <c r="J1717" s="85"/>
      <c r="K1717" s="49" t="s">
        <v>194</v>
      </c>
      <c r="L1717" s="18">
        <v>3199</v>
      </c>
      <c r="M1717" s="50">
        <v>799.75</v>
      </c>
      <c r="N1717" s="19"/>
      <c r="O1717" s="48"/>
      <c r="P1717" s="48"/>
      <c r="Q1717" s="48"/>
      <c r="R1717" s="48"/>
      <c r="S1717" s="48"/>
      <c r="T1717" s="48"/>
      <c r="U1717" s="48"/>
    </row>
    <row r="1718" spans="1:21" s="15" customFormat="1" ht="50.1" customHeight="1" x14ac:dyDescent="0.2">
      <c r="A1718" s="49" t="s">
        <v>508</v>
      </c>
      <c r="B1718" s="49" t="s">
        <v>509</v>
      </c>
      <c r="C1718" s="49" t="s">
        <v>527</v>
      </c>
      <c r="D1718" s="49">
        <v>5650134011</v>
      </c>
      <c r="E1718" s="49" t="s">
        <v>53</v>
      </c>
      <c r="F1718" s="49" t="s">
        <v>528</v>
      </c>
      <c r="G1718" s="17">
        <v>42544</v>
      </c>
      <c r="H1718" s="49" t="s">
        <v>266</v>
      </c>
      <c r="I1718" s="49" t="s">
        <v>529</v>
      </c>
      <c r="J1718" s="85">
        <v>352013074472033</v>
      </c>
      <c r="K1718" s="49" t="s">
        <v>194</v>
      </c>
      <c r="L1718" s="18">
        <v>11988.99</v>
      </c>
      <c r="M1718" s="50">
        <v>1798.35</v>
      </c>
      <c r="N1718" s="19"/>
      <c r="O1718" s="48"/>
      <c r="P1718" s="48"/>
      <c r="Q1718" s="48"/>
      <c r="R1718" s="48"/>
      <c r="S1718" s="48"/>
      <c r="T1718" s="48"/>
      <c r="U1718" s="48"/>
    </row>
    <row r="1719" spans="1:21" s="15" customFormat="1" ht="50.1" customHeight="1" x14ac:dyDescent="0.2">
      <c r="A1719" s="49"/>
      <c r="B1719" s="49" t="s">
        <v>509</v>
      </c>
      <c r="C1719" s="49" t="s">
        <v>530</v>
      </c>
      <c r="D1719" s="49"/>
      <c r="E1719" s="49"/>
      <c r="F1719" s="49" t="s">
        <v>531</v>
      </c>
      <c r="G1719" s="17">
        <v>42643</v>
      </c>
      <c r="H1719" s="49"/>
      <c r="I1719" s="49"/>
      <c r="J1719" s="85"/>
      <c r="K1719" s="49"/>
      <c r="L1719" s="18">
        <v>16299</v>
      </c>
      <c r="M1719" s="50">
        <v>1222.43</v>
      </c>
      <c r="N1719" s="19"/>
      <c r="O1719" s="48"/>
      <c r="P1719" s="48"/>
      <c r="Q1719" s="48"/>
      <c r="R1719" s="48"/>
      <c r="S1719" s="48"/>
      <c r="T1719" s="48"/>
      <c r="U1719" s="48"/>
    </row>
    <row r="1720" spans="1:21" s="15" customFormat="1" ht="50.1" customHeight="1" x14ac:dyDescent="0.2">
      <c r="A1720" s="49"/>
      <c r="B1720" s="49" t="s">
        <v>509</v>
      </c>
      <c r="C1720" s="49" t="s">
        <v>532</v>
      </c>
      <c r="D1720" s="49"/>
      <c r="E1720" s="49"/>
      <c r="F1720" s="49" t="s">
        <v>533</v>
      </c>
      <c r="G1720" s="17">
        <v>42658</v>
      </c>
      <c r="H1720" s="49"/>
      <c r="I1720" s="49"/>
      <c r="J1720" s="85"/>
      <c r="K1720" s="49"/>
      <c r="L1720" s="18">
        <v>17799</v>
      </c>
      <c r="M1720" s="50">
        <v>889.95</v>
      </c>
      <c r="N1720" s="19"/>
      <c r="O1720" s="48"/>
      <c r="P1720" s="48"/>
      <c r="Q1720" s="48"/>
      <c r="R1720" s="48"/>
      <c r="S1720" s="48"/>
      <c r="T1720" s="48"/>
      <c r="U1720" s="48"/>
    </row>
    <row r="1721" spans="1:21" s="15" customFormat="1" ht="16.5" x14ac:dyDescent="0.2">
      <c r="A1721" s="22"/>
      <c r="B1721" s="22"/>
      <c r="C1721" s="23"/>
      <c r="D1721" s="22"/>
      <c r="E1721" s="22"/>
      <c r="F1721" s="22"/>
      <c r="G1721" s="24"/>
      <c r="H1721" s="22"/>
      <c r="I1721" s="22"/>
      <c r="J1721" s="31"/>
      <c r="K1721" s="54" t="s">
        <v>39</v>
      </c>
      <c r="L1721" s="26">
        <f>SUM(L1707:L1720)</f>
        <v>190308.08999999997</v>
      </c>
      <c r="M1721" s="26">
        <f>SUM(M1707:M1720)</f>
        <v>43491.551999999996</v>
      </c>
      <c r="N1721" s="14"/>
    </row>
    <row r="1722" spans="1:21" s="15" customFormat="1" ht="16.5" x14ac:dyDescent="0.2">
      <c r="A1722" s="32"/>
      <c r="B1722" s="32"/>
      <c r="C1722" s="33"/>
      <c r="D1722" s="32"/>
      <c r="E1722" s="32"/>
      <c r="F1722" s="32"/>
      <c r="G1722" s="34"/>
      <c r="H1722" s="32"/>
      <c r="I1722" s="32"/>
      <c r="J1722" s="32"/>
      <c r="K1722" s="35"/>
      <c r="L1722" s="36"/>
      <c r="M1722" s="41"/>
      <c r="N1722" s="14"/>
    </row>
    <row r="1723" spans="1:21" s="15" customFormat="1" ht="16.5" x14ac:dyDescent="0.2">
      <c r="A1723" s="32"/>
      <c r="B1723" s="32"/>
      <c r="C1723" s="33"/>
      <c r="D1723" s="32"/>
      <c r="E1723" s="32"/>
      <c r="F1723" s="32"/>
      <c r="G1723" s="34"/>
      <c r="H1723" s="32"/>
      <c r="I1723" s="32"/>
      <c r="J1723" s="32"/>
      <c r="K1723" s="40"/>
      <c r="L1723" s="41"/>
      <c r="M1723" s="41"/>
      <c r="N1723" s="14"/>
    </row>
    <row r="1724" spans="1:21" s="15" customFormat="1" ht="38.25" x14ac:dyDescent="0.2">
      <c r="A1724" s="10" t="s">
        <v>534</v>
      </c>
      <c r="B1724" s="27"/>
      <c r="C1724" s="28"/>
      <c r="D1724" s="28"/>
      <c r="E1724" s="28"/>
      <c r="F1724" s="28"/>
      <c r="G1724" s="29"/>
      <c r="H1724" s="28"/>
      <c r="I1724" s="28"/>
      <c r="J1724" s="28"/>
      <c r="K1724" s="28"/>
      <c r="L1724" s="38"/>
      <c r="M1724" s="28"/>
      <c r="N1724" s="14"/>
    </row>
    <row r="1725" spans="1:21" s="15" customFormat="1" ht="50.1" customHeight="1" x14ac:dyDescent="0.2">
      <c r="A1725" s="49" t="s">
        <v>457</v>
      </c>
      <c r="B1725" s="49" t="s">
        <v>535</v>
      </c>
      <c r="C1725" s="49" t="s">
        <v>536</v>
      </c>
      <c r="D1725" s="49" t="s">
        <v>537</v>
      </c>
      <c r="E1725" s="49" t="s">
        <v>538</v>
      </c>
      <c r="F1725" s="49">
        <v>828</v>
      </c>
      <c r="G1725" s="17">
        <v>42439</v>
      </c>
      <c r="H1725" s="49" t="s">
        <v>539</v>
      </c>
      <c r="I1725" s="49" t="s">
        <v>540</v>
      </c>
      <c r="J1725" s="49" t="s">
        <v>541</v>
      </c>
      <c r="K1725" s="49" t="s">
        <v>194</v>
      </c>
      <c r="L1725" s="18">
        <v>3502.62</v>
      </c>
      <c r="M1725" s="50">
        <v>788.09</v>
      </c>
      <c r="N1725" s="19"/>
      <c r="O1725" s="48"/>
      <c r="P1725" s="48"/>
      <c r="Q1725" s="48"/>
      <c r="R1725" s="48"/>
      <c r="S1725" s="48"/>
      <c r="T1725" s="48"/>
      <c r="U1725" s="48"/>
    </row>
    <row r="1726" spans="1:21" s="15" customFormat="1" ht="50.1" customHeight="1" x14ac:dyDescent="0.2">
      <c r="A1726" s="49" t="s">
        <v>457</v>
      </c>
      <c r="B1726" s="49" t="s">
        <v>535</v>
      </c>
      <c r="C1726" s="49" t="s">
        <v>536</v>
      </c>
      <c r="D1726" s="49" t="s">
        <v>542</v>
      </c>
      <c r="E1726" s="49" t="s">
        <v>538</v>
      </c>
      <c r="F1726" s="49">
        <v>828</v>
      </c>
      <c r="G1726" s="17">
        <v>42439</v>
      </c>
      <c r="H1726" s="49" t="s">
        <v>539</v>
      </c>
      <c r="I1726" s="49" t="s">
        <v>540</v>
      </c>
      <c r="J1726" s="49" t="s">
        <v>543</v>
      </c>
      <c r="K1726" s="49" t="s">
        <v>194</v>
      </c>
      <c r="L1726" s="18">
        <v>3502.62</v>
      </c>
      <c r="M1726" s="50">
        <v>788.09</v>
      </c>
      <c r="N1726" s="19"/>
      <c r="O1726" s="48"/>
      <c r="P1726" s="48"/>
      <c r="Q1726" s="48"/>
      <c r="R1726" s="48"/>
      <c r="S1726" s="48"/>
      <c r="T1726" s="48"/>
      <c r="U1726" s="48"/>
    </row>
    <row r="1727" spans="1:21" s="15" customFormat="1" ht="50.1" customHeight="1" x14ac:dyDescent="0.2">
      <c r="A1727" s="49" t="s">
        <v>457</v>
      </c>
      <c r="B1727" s="49" t="s">
        <v>535</v>
      </c>
      <c r="C1727" s="49" t="s">
        <v>536</v>
      </c>
      <c r="D1727" s="49" t="s">
        <v>544</v>
      </c>
      <c r="E1727" s="49" t="s">
        <v>538</v>
      </c>
      <c r="F1727" s="49">
        <v>828</v>
      </c>
      <c r="G1727" s="17">
        <v>42439</v>
      </c>
      <c r="H1727" s="49" t="s">
        <v>539</v>
      </c>
      <c r="I1727" s="49" t="s">
        <v>540</v>
      </c>
      <c r="J1727" s="49" t="s">
        <v>545</v>
      </c>
      <c r="K1727" s="49" t="s">
        <v>194</v>
      </c>
      <c r="L1727" s="18">
        <v>3502.62</v>
      </c>
      <c r="M1727" s="50">
        <v>788.09</v>
      </c>
      <c r="N1727" s="19"/>
      <c r="O1727" s="48"/>
      <c r="P1727" s="48"/>
      <c r="Q1727" s="48"/>
      <c r="R1727" s="48"/>
      <c r="S1727" s="48"/>
      <c r="T1727" s="48"/>
      <c r="U1727" s="48"/>
    </row>
    <row r="1728" spans="1:21" s="15" customFormat="1" ht="50.1" customHeight="1" x14ac:dyDescent="0.2">
      <c r="A1728" s="49" t="s">
        <v>457</v>
      </c>
      <c r="B1728" s="49" t="s">
        <v>535</v>
      </c>
      <c r="C1728" s="49" t="s">
        <v>536</v>
      </c>
      <c r="D1728" s="49" t="s">
        <v>546</v>
      </c>
      <c r="E1728" s="49" t="s">
        <v>538</v>
      </c>
      <c r="F1728" s="49">
        <v>828</v>
      </c>
      <c r="G1728" s="17">
        <v>42439</v>
      </c>
      <c r="H1728" s="49" t="s">
        <v>539</v>
      </c>
      <c r="I1728" s="49" t="s">
        <v>540</v>
      </c>
      <c r="J1728" s="49" t="s">
        <v>547</v>
      </c>
      <c r="K1728" s="49" t="s">
        <v>194</v>
      </c>
      <c r="L1728" s="18">
        <v>3502.62</v>
      </c>
      <c r="M1728" s="50">
        <v>788.09</v>
      </c>
      <c r="N1728" s="19"/>
      <c r="O1728" s="48"/>
      <c r="P1728" s="48"/>
      <c r="Q1728" s="48"/>
      <c r="R1728" s="48"/>
      <c r="S1728" s="48"/>
      <c r="T1728" s="48"/>
      <c r="U1728" s="48"/>
    </row>
    <row r="1729" spans="1:21" s="15" customFormat="1" ht="50.1" customHeight="1" x14ac:dyDescent="0.2">
      <c r="A1729" s="49" t="s">
        <v>457</v>
      </c>
      <c r="B1729" s="49" t="s">
        <v>535</v>
      </c>
      <c r="C1729" s="49" t="s">
        <v>536</v>
      </c>
      <c r="D1729" s="49" t="s">
        <v>548</v>
      </c>
      <c r="E1729" s="49" t="s">
        <v>538</v>
      </c>
      <c r="F1729" s="49">
        <v>828</v>
      </c>
      <c r="G1729" s="17">
        <v>42439</v>
      </c>
      <c r="H1729" s="49" t="s">
        <v>539</v>
      </c>
      <c r="I1729" s="49" t="s">
        <v>540</v>
      </c>
      <c r="J1729" s="49" t="s">
        <v>549</v>
      </c>
      <c r="K1729" s="49" t="s">
        <v>194</v>
      </c>
      <c r="L1729" s="18">
        <v>3502.62</v>
      </c>
      <c r="M1729" s="50">
        <v>788.09</v>
      </c>
      <c r="N1729" s="19"/>
      <c r="O1729" s="48"/>
      <c r="P1729" s="48"/>
      <c r="Q1729" s="48"/>
      <c r="R1729" s="48"/>
      <c r="S1729" s="48"/>
      <c r="T1729" s="48"/>
      <c r="U1729" s="48"/>
    </row>
    <row r="1730" spans="1:21" s="15" customFormat="1" ht="50.1" customHeight="1" x14ac:dyDescent="0.2">
      <c r="A1730" s="49" t="s">
        <v>457</v>
      </c>
      <c r="B1730" s="49" t="s">
        <v>535</v>
      </c>
      <c r="C1730" s="49" t="s">
        <v>536</v>
      </c>
      <c r="D1730" s="49" t="s">
        <v>550</v>
      </c>
      <c r="E1730" s="49" t="s">
        <v>538</v>
      </c>
      <c r="F1730" s="49">
        <v>828</v>
      </c>
      <c r="G1730" s="17">
        <v>42439</v>
      </c>
      <c r="H1730" s="49" t="s">
        <v>539</v>
      </c>
      <c r="I1730" s="49" t="s">
        <v>540</v>
      </c>
      <c r="J1730" s="49" t="s">
        <v>551</v>
      </c>
      <c r="K1730" s="49" t="s">
        <v>194</v>
      </c>
      <c r="L1730" s="18">
        <v>3502.62</v>
      </c>
      <c r="M1730" s="50">
        <v>788.09</v>
      </c>
      <c r="N1730" s="19"/>
      <c r="O1730" s="48"/>
      <c r="P1730" s="48"/>
      <c r="Q1730" s="48"/>
      <c r="R1730" s="48"/>
      <c r="S1730" s="48"/>
      <c r="T1730" s="48"/>
      <c r="U1730" s="48"/>
    </row>
    <row r="1731" spans="1:21" s="15" customFormat="1" ht="50.1" customHeight="1" x14ac:dyDescent="0.2">
      <c r="A1731" s="49" t="s">
        <v>457</v>
      </c>
      <c r="B1731" s="49" t="s">
        <v>535</v>
      </c>
      <c r="C1731" s="49" t="s">
        <v>536</v>
      </c>
      <c r="D1731" s="49" t="s">
        <v>552</v>
      </c>
      <c r="E1731" s="49" t="s">
        <v>538</v>
      </c>
      <c r="F1731" s="49">
        <v>828</v>
      </c>
      <c r="G1731" s="17">
        <v>42439</v>
      </c>
      <c r="H1731" s="49" t="s">
        <v>539</v>
      </c>
      <c r="I1731" s="49" t="s">
        <v>540</v>
      </c>
      <c r="J1731" s="49" t="s">
        <v>553</v>
      </c>
      <c r="K1731" s="49" t="s">
        <v>194</v>
      </c>
      <c r="L1731" s="18">
        <v>3502.62</v>
      </c>
      <c r="M1731" s="50">
        <v>788.09</v>
      </c>
      <c r="N1731" s="19"/>
      <c r="O1731" s="48"/>
      <c r="P1731" s="48"/>
      <c r="Q1731" s="48"/>
      <c r="R1731" s="48"/>
      <c r="S1731" s="48"/>
      <c r="T1731" s="48"/>
      <c r="U1731" s="48"/>
    </row>
    <row r="1732" spans="1:21" s="15" customFormat="1" ht="50.1" customHeight="1" x14ac:dyDescent="0.2">
      <c r="A1732" s="49" t="s">
        <v>457</v>
      </c>
      <c r="B1732" s="49" t="s">
        <v>535</v>
      </c>
      <c r="C1732" s="49" t="s">
        <v>536</v>
      </c>
      <c r="D1732" s="49" t="s">
        <v>554</v>
      </c>
      <c r="E1732" s="49" t="s">
        <v>538</v>
      </c>
      <c r="F1732" s="49">
        <v>828</v>
      </c>
      <c r="G1732" s="17">
        <v>42439</v>
      </c>
      <c r="H1732" s="49" t="s">
        <v>539</v>
      </c>
      <c r="I1732" s="49" t="s">
        <v>540</v>
      </c>
      <c r="J1732" s="49" t="s">
        <v>555</v>
      </c>
      <c r="K1732" s="49" t="s">
        <v>194</v>
      </c>
      <c r="L1732" s="18">
        <v>3502.62</v>
      </c>
      <c r="M1732" s="50">
        <v>788.09</v>
      </c>
      <c r="N1732" s="19"/>
      <c r="O1732" s="48"/>
      <c r="P1732" s="48"/>
      <c r="Q1732" s="48"/>
      <c r="R1732" s="48"/>
      <c r="S1732" s="48"/>
      <c r="T1732" s="48"/>
      <c r="U1732" s="48"/>
    </row>
    <row r="1733" spans="1:21" s="15" customFormat="1" ht="50.1" customHeight="1" x14ac:dyDescent="0.2">
      <c r="A1733" s="49" t="s">
        <v>457</v>
      </c>
      <c r="B1733" s="49" t="s">
        <v>535</v>
      </c>
      <c r="C1733" s="49" t="s">
        <v>536</v>
      </c>
      <c r="D1733" s="49" t="s">
        <v>556</v>
      </c>
      <c r="E1733" s="49" t="s">
        <v>538</v>
      </c>
      <c r="F1733" s="49">
        <v>828</v>
      </c>
      <c r="G1733" s="17">
        <v>42439</v>
      </c>
      <c r="H1733" s="49" t="s">
        <v>539</v>
      </c>
      <c r="I1733" s="49" t="s">
        <v>540</v>
      </c>
      <c r="J1733" s="49" t="s">
        <v>557</v>
      </c>
      <c r="K1733" s="49" t="s">
        <v>194</v>
      </c>
      <c r="L1733" s="18">
        <v>3502.62</v>
      </c>
      <c r="M1733" s="50">
        <v>788.09</v>
      </c>
      <c r="N1733" s="19"/>
      <c r="O1733" s="48"/>
      <c r="P1733" s="48"/>
      <c r="Q1733" s="48"/>
      <c r="R1733" s="48"/>
      <c r="S1733" s="48"/>
      <c r="T1733" s="48"/>
      <c r="U1733" s="48"/>
    </row>
    <row r="1734" spans="1:21" s="15" customFormat="1" ht="50.1" customHeight="1" x14ac:dyDescent="0.2">
      <c r="A1734" s="49" t="s">
        <v>457</v>
      </c>
      <c r="B1734" s="49" t="s">
        <v>535</v>
      </c>
      <c r="C1734" s="49" t="s">
        <v>536</v>
      </c>
      <c r="D1734" s="49" t="s">
        <v>558</v>
      </c>
      <c r="E1734" s="49" t="s">
        <v>538</v>
      </c>
      <c r="F1734" s="49">
        <v>828</v>
      </c>
      <c r="G1734" s="17">
        <v>42439</v>
      </c>
      <c r="H1734" s="49" t="s">
        <v>539</v>
      </c>
      <c r="I1734" s="49" t="s">
        <v>540</v>
      </c>
      <c r="J1734" s="49" t="s">
        <v>559</v>
      </c>
      <c r="K1734" s="49" t="s">
        <v>194</v>
      </c>
      <c r="L1734" s="18">
        <v>3502.62</v>
      </c>
      <c r="M1734" s="50">
        <v>788.09</v>
      </c>
      <c r="N1734" s="19"/>
      <c r="O1734" s="48"/>
      <c r="P1734" s="48"/>
      <c r="Q1734" s="48"/>
      <c r="R1734" s="48"/>
      <c r="S1734" s="48"/>
      <c r="T1734" s="48"/>
      <c r="U1734" s="48"/>
    </row>
    <row r="1735" spans="1:21" s="15" customFormat="1" ht="50.1" customHeight="1" x14ac:dyDescent="0.2">
      <c r="A1735" s="49" t="s">
        <v>457</v>
      </c>
      <c r="B1735" s="49" t="s">
        <v>535</v>
      </c>
      <c r="C1735" s="49" t="s">
        <v>536</v>
      </c>
      <c r="D1735" s="49" t="s">
        <v>560</v>
      </c>
      <c r="E1735" s="49" t="s">
        <v>538</v>
      </c>
      <c r="F1735" s="49">
        <v>828</v>
      </c>
      <c r="G1735" s="17">
        <v>42439</v>
      </c>
      <c r="H1735" s="49" t="s">
        <v>539</v>
      </c>
      <c r="I1735" s="49" t="s">
        <v>540</v>
      </c>
      <c r="J1735" s="49" t="s">
        <v>561</v>
      </c>
      <c r="K1735" s="49" t="s">
        <v>194</v>
      </c>
      <c r="L1735" s="18">
        <v>3502.62</v>
      </c>
      <c r="M1735" s="50">
        <v>788.09</v>
      </c>
      <c r="N1735" s="19"/>
      <c r="O1735" s="48"/>
      <c r="P1735" s="48"/>
      <c r="Q1735" s="48"/>
      <c r="R1735" s="48"/>
      <c r="S1735" s="48"/>
      <c r="T1735" s="48"/>
      <c r="U1735" s="48"/>
    </row>
    <row r="1736" spans="1:21" s="15" customFormat="1" ht="50.1" customHeight="1" x14ac:dyDescent="0.2">
      <c r="A1736" s="49" t="s">
        <v>457</v>
      </c>
      <c r="B1736" s="49" t="s">
        <v>535</v>
      </c>
      <c r="C1736" s="49" t="s">
        <v>536</v>
      </c>
      <c r="D1736" s="49" t="s">
        <v>562</v>
      </c>
      <c r="E1736" s="49" t="s">
        <v>538</v>
      </c>
      <c r="F1736" s="49">
        <v>828</v>
      </c>
      <c r="G1736" s="17">
        <v>42439</v>
      </c>
      <c r="H1736" s="49" t="s">
        <v>539</v>
      </c>
      <c r="I1736" s="49" t="s">
        <v>540</v>
      </c>
      <c r="J1736" s="49" t="s">
        <v>563</v>
      </c>
      <c r="K1736" s="49" t="s">
        <v>194</v>
      </c>
      <c r="L1736" s="18">
        <v>3502.62</v>
      </c>
      <c r="M1736" s="50">
        <v>788.09</v>
      </c>
      <c r="N1736" s="19"/>
      <c r="O1736" s="48"/>
      <c r="P1736" s="48"/>
      <c r="Q1736" s="48"/>
      <c r="R1736" s="48"/>
      <c r="S1736" s="48"/>
      <c r="T1736" s="48"/>
      <c r="U1736" s="48"/>
    </row>
    <row r="1737" spans="1:21" s="15" customFormat="1" ht="50.1" customHeight="1" x14ac:dyDescent="0.2">
      <c r="A1737" s="49" t="s">
        <v>457</v>
      </c>
      <c r="B1737" s="49" t="s">
        <v>535</v>
      </c>
      <c r="C1737" s="49" t="s">
        <v>536</v>
      </c>
      <c r="D1737" s="49" t="s">
        <v>564</v>
      </c>
      <c r="E1737" s="49" t="s">
        <v>538</v>
      </c>
      <c r="F1737" s="49">
        <v>828</v>
      </c>
      <c r="G1737" s="17">
        <v>42439</v>
      </c>
      <c r="H1737" s="49" t="s">
        <v>539</v>
      </c>
      <c r="I1737" s="49" t="s">
        <v>540</v>
      </c>
      <c r="J1737" s="49" t="s">
        <v>565</v>
      </c>
      <c r="K1737" s="49" t="s">
        <v>194</v>
      </c>
      <c r="L1737" s="18">
        <v>3502.62</v>
      </c>
      <c r="M1737" s="50">
        <v>788.09</v>
      </c>
      <c r="N1737" s="19"/>
      <c r="O1737" s="48"/>
      <c r="P1737" s="48"/>
      <c r="Q1737" s="48"/>
      <c r="R1737" s="48"/>
      <c r="S1737" s="48"/>
      <c r="T1737" s="48"/>
      <c r="U1737" s="48"/>
    </row>
    <row r="1738" spans="1:21" s="15" customFormat="1" ht="50.1" customHeight="1" x14ac:dyDescent="0.2">
      <c r="A1738" s="49" t="s">
        <v>457</v>
      </c>
      <c r="B1738" s="49" t="s">
        <v>535</v>
      </c>
      <c r="C1738" s="49" t="s">
        <v>536</v>
      </c>
      <c r="D1738" s="49" t="s">
        <v>566</v>
      </c>
      <c r="E1738" s="49" t="s">
        <v>538</v>
      </c>
      <c r="F1738" s="49">
        <v>828</v>
      </c>
      <c r="G1738" s="17">
        <v>42439</v>
      </c>
      <c r="H1738" s="49" t="s">
        <v>539</v>
      </c>
      <c r="I1738" s="49" t="s">
        <v>540</v>
      </c>
      <c r="J1738" s="49" t="s">
        <v>567</v>
      </c>
      <c r="K1738" s="49" t="s">
        <v>194</v>
      </c>
      <c r="L1738" s="18">
        <v>3502.62</v>
      </c>
      <c r="M1738" s="50">
        <v>788.09</v>
      </c>
      <c r="N1738" s="19"/>
      <c r="O1738" s="48"/>
      <c r="P1738" s="48"/>
      <c r="Q1738" s="48"/>
      <c r="R1738" s="48"/>
      <c r="S1738" s="48"/>
      <c r="T1738" s="48"/>
      <c r="U1738" s="48"/>
    </row>
    <row r="1739" spans="1:21" s="15" customFormat="1" ht="50.1" customHeight="1" x14ac:dyDescent="0.2">
      <c r="A1739" s="49" t="s">
        <v>457</v>
      </c>
      <c r="B1739" s="49" t="s">
        <v>535</v>
      </c>
      <c r="C1739" s="49" t="s">
        <v>536</v>
      </c>
      <c r="D1739" s="49" t="s">
        <v>568</v>
      </c>
      <c r="E1739" s="49" t="s">
        <v>538</v>
      </c>
      <c r="F1739" s="49">
        <v>828</v>
      </c>
      <c r="G1739" s="17">
        <v>42439</v>
      </c>
      <c r="H1739" s="49" t="s">
        <v>539</v>
      </c>
      <c r="I1739" s="49" t="s">
        <v>540</v>
      </c>
      <c r="J1739" s="49" t="s">
        <v>569</v>
      </c>
      <c r="K1739" s="49" t="s">
        <v>194</v>
      </c>
      <c r="L1739" s="18">
        <v>3502.62</v>
      </c>
      <c r="M1739" s="50">
        <v>788.09</v>
      </c>
      <c r="N1739" s="19"/>
      <c r="O1739" s="48"/>
      <c r="P1739" s="48"/>
      <c r="Q1739" s="48"/>
      <c r="R1739" s="48"/>
      <c r="S1739" s="48"/>
      <c r="T1739" s="48"/>
      <c r="U1739" s="48"/>
    </row>
    <row r="1740" spans="1:21" s="15" customFormat="1" ht="50.1" customHeight="1" x14ac:dyDescent="0.2">
      <c r="A1740" s="49" t="s">
        <v>570</v>
      </c>
      <c r="B1740" s="49" t="s">
        <v>535</v>
      </c>
      <c r="C1740" s="49" t="s">
        <v>571</v>
      </c>
      <c r="D1740" s="49" t="s">
        <v>572</v>
      </c>
      <c r="E1740" s="49" t="s">
        <v>573</v>
      </c>
      <c r="F1740" s="49">
        <v>1</v>
      </c>
      <c r="G1740" s="17">
        <v>42482</v>
      </c>
      <c r="H1740" s="49" t="s">
        <v>539</v>
      </c>
      <c r="I1740" s="49" t="s">
        <v>574</v>
      </c>
      <c r="J1740" s="49" t="s">
        <v>575</v>
      </c>
      <c r="K1740" s="49"/>
      <c r="L1740" s="18">
        <v>3735.2</v>
      </c>
      <c r="M1740" s="50">
        <v>747.04</v>
      </c>
      <c r="N1740" s="19"/>
      <c r="O1740" s="48"/>
      <c r="P1740" s="48"/>
      <c r="Q1740" s="48"/>
      <c r="R1740" s="48"/>
      <c r="S1740" s="48"/>
      <c r="T1740" s="48"/>
      <c r="U1740" s="48"/>
    </row>
    <row r="1741" spans="1:21" s="15" customFormat="1" ht="50.1" customHeight="1" x14ac:dyDescent="0.2">
      <c r="A1741" s="49" t="s">
        <v>570</v>
      </c>
      <c r="B1741" s="49" t="s">
        <v>535</v>
      </c>
      <c r="C1741" s="49" t="s">
        <v>571</v>
      </c>
      <c r="D1741" s="49" t="s">
        <v>576</v>
      </c>
      <c r="E1741" s="49" t="s">
        <v>573</v>
      </c>
      <c r="F1741" s="49">
        <v>1</v>
      </c>
      <c r="G1741" s="17">
        <v>42482</v>
      </c>
      <c r="H1741" s="49" t="s">
        <v>539</v>
      </c>
      <c r="I1741" s="49" t="s">
        <v>574</v>
      </c>
      <c r="J1741" s="49" t="s">
        <v>577</v>
      </c>
      <c r="K1741" s="49"/>
      <c r="L1741" s="18">
        <v>3735.2</v>
      </c>
      <c r="M1741" s="50">
        <v>747.04</v>
      </c>
      <c r="N1741" s="19"/>
      <c r="O1741" s="48"/>
      <c r="P1741" s="48"/>
      <c r="Q1741" s="48"/>
      <c r="R1741" s="48"/>
      <c r="S1741" s="48"/>
      <c r="T1741" s="48"/>
      <c r="U1741" s="48"/>
    </row>
    <row r="1742" spans="1:21" s="15" customFormat="1" ht="50.1" customHeight="1" x14ac:dyDescent="0.2">
      <c r="A1742" s="49" t="s">
        <v>570</v>
      </c>
      <c r="B1742" s="49" t="s">
        <v>535</v>
      </c>
      <c r="C1742" s="49" t="s">
        <v>571</v>
      </c>
      <c r="D1742" s="49" t="s">
        <v>578</v>
      </c>
      <c r="E1742" s="49" t="s">
        <v>573</v>
      </c>
      <c r="F1742" s="49">
        <v>1</v>
      </c>
      <c r="G1742" s="17">
        <v>42482</v>
      </c>
      <c r="H1742" s="49" t="s">
        <v>539</v>
      </c>
      <c r="I1742" s="49" t="s">
        <v>574</v>
      </c>
      <c r="J1742" s="49" t="s">
        <v>579</v>
      </c>
      <c r="K1742" s="49"/>
      <c r="L1742" s="18">
        <v>3735.2</v>
      </c>
      <c r="M1742" s="50">
        <v>747.04</v>
      </c>
      <c r="N1742" s="19"/>
      <c r="O1742" s="48"/>
      <c r="P1742" s="48"/>
      <c r="Q1742" s="48"/>
      <c r="R1742" s="48"/>
      <c r="S1742" s="48"/>
      <c r="T1742" s="48"/>
      <c r="U1742" s="48"/>
    </row>
    <row r="1743" spans="1:21" s="15" customFormat="1" ht="50.1" customHeight="1" x14ac:dyDescent="0.2">
      <c r="A1743" s="49" t="s">
        <v>570</v>
      </c>
      <c r="B1743" s="49" t="s">
        <v>535</v>
      </c>
      <c r="C1743" s="49" t="s">
        <v>571</v>
      </c>
      <c r="D1743" s="49" t="s">
        <v>580</v>
      </c>
      <c r="E1743" s="49" t="s">
        <v>573</v>
      </c>
      <c r="F1743" s="49">
        <v>1</v>
      </c>
      <c r="G1743" s="17">
        <v>42482</v>
      </c>
      <c r="H1743" s="49" t="s">
        <v>539</v>
      </c>
      <c r="I1743" s="49" t="s">
        <v>574</v>
      </c>
      <c r="J1743" s="49" t="s">
        <v>581</v>
      </c>
      <c r="K1743" s="49"/>
      <c r="L1743" s="18">
        <v>3735.2</v>
      </c>
      <c r="M1743" s="50">
        <v>747.04</v>
      </c>
      <c r="N1743" s="19"/>
      <c r="O1743" s="48"/>
      <c r="P1743" s="48"/>
      <c r="Q1743" s="48"/>
      <c r="R1743" s="48"/>
      <c r="S1743" s="48"/>
      <c r="T1743" s="48"/>
      <c r="U1743" s="48"/>
    </row>
    <row r="1744" spans="1:21" s="15" customFormat="1" ht="50.1" customHeight="1" x14ac:dyDescent="0.2">
      <c r="A1744" s="49" t="s">
        <v>570</v>
      </c>
      <c r="B1744" s="49" t="s">
        <v>535</v>
      </c>
      <c r="C1744" s="49" t="s">
        <v>571</v>
      </c>
      <c r="D1744" s="49" t="s">
        <v>582</v>
      </c>
      <c r="E1744" s="49" t="s">
        <v>583</v>
      </c>
      <c r="F1744" s="49">
        <v>1</v>
      </c>
      <c r="G1744" s="17">
        <v>42482</v>
      </c>
      <c r="H1744" s="49" t="s">
        <v>539</v>
      </c>
      <c r="I1744" s="49" t="s">
        <v>574</v>
      </c>
      <c r="J1744" s="49" t="s">
        <v>584</v>
      </c>
      <c r="K1744" s="49"/>
      <c r="L1744" s="18">
        <v>3735.2</v>
      </c>
      <c r="M1744" s="50">
        <v>747.04</v>
      </c>
      <c r="N1744" s="19"/>
      <c r="O1744" s="48"/>
      <c r="P1744" s="48"/>
      <c r="Q1744" s="48"/>
      <c r="R1744" s="48"/>
      <c r="S1744" s="48"/>
      <c r="T1744" s="48"/>
      <c r="U1744" s="48"/>
    </row>
    <row r="1745" spans="1:21" s="15" customFormat="1" ht="50.1" customHeight="1" x14ac:dyDescent="0.2">
      <c r="A1745" s="49" t="s">
        <v>570</v>
      </c>
      <c r="B1745" s="49" t="s">
        <v>535</v>
      </c>
      <c r="C1745" s="49" t="s">
        <v>571</v>
      </c>
      <c r="D1745" s="49" t="s">
        <v>585</v>
      </c>
      <c r="E1745" s="49" t="s">
        <v>586</v>
      </c>
      <c r="F1745" s="49">
        <v>1</v>
      </c>
      <c r="G1745" s="17">
        <v>42482</v>
      </c>
      <c r="H1745" s="49" t="s">
        <v>539</v>
      </c>
      <c r="I1745" s="49" t="s">
        <v>574</v>
      </c>
      <c r="J1745" s="49" t="s">
        <v>587</v>
      </c>
      <c r="K1745" s="49"/>
      <c r="L1745" s="18">
        <v>3735.2</v>
      </c>
      <c r="M1745" s="50">
        <v>747.04</v>
      </c>
      <c r="N1745" s="19"/>
      <c r="O1745" s="48"/>
      <c r="P1745" s="48"/>
      <c r="Q1745" s="48"/>
      <c r="R1745" s="48"/>
      <c r="S1745" s="48"/>
      <c r="T1745" s="48"/>
      <c r="U1745" s="48"/>
    </row>
    <row r="1746" spans="1:21" s="15" customFormat="1" ht="50.1" customHeight="1" x14ac:dyDescent="0.2">
      <c r="A1746" s="49" t="s">
        <v>570</v>
      </c>
      <c r="B1746" s="49" t="s">
        <v>535</v>
      </c>
      <c r="C1746" s="49" t="s">
        <v>571</v>
      </c>
      <c r="D1746" s="49" t="s">
        <v>588</v>
      </c>
      <c r="E1746" s="49" t="s">
        <v>589</v>
      </c>
      <c r="F1746" s="49">
        <v>1</v>
      </c>
      <c r="G1746" s="17">
        <v>42482</v>
      </c>
      <c r="H1746" s="49" t="s">
        <v>539</v>
      </c>
      <c r="I1746" s="49" t="s">
        <v>574</v>
      </c>
      <c r="J1746" s="49" t="s">
        <v>590</v>
      </c>
      <c r="K1746" s="49"/>
      <c r="L1746" s="18">
        <v>3735.2</v>
      </c>
      <c r="M1746" s="50">
        <v>747.04</v>
      </c>
      <c r="N1746" s="19"/>
      <c r="O1746" s="48"/>
      <c r="P1746" s="48"/>
      <c r="Q1746" s="48"/>
      <c r="R1746" s="48"/>
      <c r="S1746" s="48"/>
      <c r="T1746" s="48"/>
      <c r="U1746" s="48"/>
    </row>
    <row r="1747" spans="1:21" s="15" customFormat="1" ht="50.1" customHeight="1" x14ac:dyDescent="0.2">
      <c r="A1747" s="49" t="s">
        <v>570</v>
      </c>
      <c r="B1747" s="49" t="s">
        <v>535</v>
      </c>
      <c r="C1747" s="49" t="s">
        <v>571</v>
      </c>
      <c r="D1747" s="49" t="s">
        <v>591</v>
      </c>
      <c r="E1747" s="49" t="s">
        <v>592</v>
      </c>
      <c r="F1747" s="49">
        <v>1</v>
      </c>
      <c r="G1747" s="17">
        <v>42482</v>
      </c>
      <c r="H1747" s="49" t="s">
        <v>539</v>
      </c>
      <c r="I1747" s="49" t="s">
        <v>574</v>
      </c>
      <c r="J1747" s="49" t="s">
        <v>593</v>
      </c>
      <c r="K1747" s="49"/>
      <c r="L1747" s="18">
        <v>3735.2</v>
      </c>
      <c r="M1747" s="50">
        <v>747.04</v>
      </c>
      <c r="N1747" s="19"/>
      <c r="O1747" s="48"/>
      <c r="P1747" s="48"/>
      <c r="Q1747" s="48"/>
      <c r="R1747" s="48"/>
      <c r="S1747" s="48"/>
      <c r="T1747" s="48"/>
      <c r="U1747" s="48"/>
    </row>
    <row r="1748" spans="1:21" s="15" customFormat="1" ht="50.1" customHeight="1" x14ac:dyDescent="0.2">
      <c r="A1748" s="49" t="s">
        <v>594</v>
      </c>
      <c r="B1748" s="49" t="s">
        <v>535</v>
      </c>
      <c r="C1748" s="49" t="s">
        <v>571</v>
      </c>
      <c r="D1748" s="49" t="s">
        <v>595</v>
      </c>
      <c r="E1748" s="49" t="s">
        <v>596</v>
      </c>
      <c r="F1748" s="49">
        <v>4</v>
      </c>
      <c r="G1748" s="17">
        <v>42510</v>
      </c>
      <c r="H1748" s="49" t="s">
        <v>539</v>
      </c>
      <c r="I1748" s="49" t="s">
        <v>597</v>
      </c>
      <c r="J1748" s="49" t="s">
        <v>598</v>
      </c>
      <c r="K1748" s="49"/>
      <c r="L1748" s="18">
        <v>4191.08</v>
      </c>
      <c r="M1748" s="50">
        <v>733.44</v>
      </c>
      <c r="N1748" s="19"/>
      <c r="O1748" s="48"/>
      <c r="P1748" s="48"/>
      <c r="Q1748" s="48"/>
      <c r="R1748" s="48"/>
      <c r="S1748" s="48"/>
      <c r="T1748" s="48"/>
      <c r="U1748" s="48"/>
    </row>
    <row r="1749" spans="1:21" s="15" customFormat="1" ht="50.1" customHeight="1" x14ac:dyDescent="0.2">
      <c r="A1749" s="49" t="s">
        <v>594</v>
      </c>
      <c r="B1749" s="49" t="s">
        <v>535</v>
      </c>
      <c r="C1749" s="49" t="s">
        <v>571</v>
      </c>
      <c r="D1749" s="49" t="s">
        <v>599</v>
      </c>
      <c r="E1749" s="49" t="s">
        <v>600</v>
      </c>
      <c r="F1749" s="49">
        <v>4</v>
      </c>
      <c r="G1749" s="17">
        <v>42510</v>
      </c>
      <c r="H1749" s="49" t="s">
        <v>539</v>
      </c>
      <c r="I1749" s="49" t="s">
        <v>597</v>
      </c>
      <c r="J1749" s="49" t="s">
        <v>601</v>
      </c>
      <c r="K1749" s="49"/>
      <c r="L1749" s="18">
        <v>4191.08</v>
      </c>
      <c r="M1749" s="50">
        <v>733.44</v>
      </c>
      <c r="N1749" s="19"/>
      <c r="O1749" s="48"/>
      <c r="P1749" s="48"/>
      <c r="Q1749" s="48"/>
      <c r="R1749" s="48"/>
      <c r="S1749" s="48"/>
      <c r="T1749" s="48"/>
      <c r="U1749" s="48"/>
    </row>
    <row r="1750" spans="1:21" s="15" customFormat="1" ht="50.1" customHeight="1" x14ac:dyDescent="0.2">
      <c r="A1750" s="49" t="s">
        <v>594</v>
      </c>
      <c r="B1750" s="49" t="s">
        <v>535</v>
      </c>
      <c r="C1750" s="49" t="s">
        <v>571</v>
      </c>
      <c r="D1750" s="49" t="s">
        <v>602</v>
      </c>
      <c r="E1750" s="49" t="s">
        <v>603</v>
      </c>
      <c r="F1750" s="49">
        <v>4</v>
      </c>
      <c r="G1750" s="17">
        <v>42510</v>
      </c>
      <c r="H1750" s="49" t="s">
        <v>539</v>
      </c>
      <c r="I1750" s="49" t="s">
        <v>597</v>
      </c>
      <c r="J1750" s="49" t="s">
        <v>604</v>
      </c>
      <c r="K1750" s="49"/>
      <c r="L1750" s="18">
        <v>4191.08</v>
      </c>
      <c r="M1750" s="50">
        <v>733.44</v>
      </c>
      <c r="N1750" s="19"/>
      <c r="O1750" s="48"/>
      <c r="P1750" s="48"/>
      <c r="Q1750" s="48"/>
      <c r="R1750" s="48"/>
      <c r="S1750" s="48"/>
      <c r="T1750" s="48"/>
      <c r="U1750" s="48"/>
    </row>
    <row r="1751" spans="1:21" s="15" customFormat="1" ht="50.1" customHeight="1" x14ac:dyDescent="0.2">
      <c r="A1751" s="49" t="s">
        <v>594</v>
      </c>
      <c r="B1751" s="49" t="s">
        <v>535</v>
      </c>
      <c r="C1751" s="49" t="s">
        <v>571</v>
      </c>
      <c r="D1751" s="49" t="s">
        <v>605</v>
      </c>
      <c r="E1751" s="49" t="s">
        <v>606</v>
      </c>
      <c r="F1751" s="49">
        <v>4</v>
      </c>
      <c r="G1751" s="17">
        <v>42510</v>
      </c>
      <c r="H1751" s="49" t="s">
        <v>539</v>
      </c>
      <c r="I1751" s="49" t="s">
        <v>597</v>
      </c>
      <c r="J1751" s="49" t="s">
        <v>607</v>
      </c>
      <c r="K1751" s="49"/>
      <c r="L1751" s="18">
        <v>4191.08</v>
      </c>
      <c r="M1751" s="50">
        <v>733.44</v>
      </c>
      <c r="N1751" s="19"/>
      <c r="O1751" s="48"/>
      <c r="P1751" s="48"/>
      <c r="Q1751" s="48"/>
      <c r="R1751" s="48"/>
      <c r="S1751" s="48"/>
      <c r="T1751" s="48"/>
      <c r="U1751" s="48"/>
    </row>
    <row r="1752" spans="1:21" s="15" customFormat="1" ht="50.1" customHeight="1" x14ac:dyDescent="0.2">
      <c r="A1752" s="49" t="s">
        <v>594</v>
      </c>
      <c r="B1752" s="49" t="s">
        <v>535</v>
      </c>
      <c r="C1752" s="49" t="s">
        <v>571</v>
      </c>
      <c r="D1752" s="49" t="s">
        <v>608</v>
      </c>
      <c r="E1752" s="49" t="s">
        <v>609</v>
      </c>
      <c r="F1752" s="49">
        <v>4</v>
      </c>
      <c r="G1752" s="17">
        <v>42510</v>
      </c>
      <c r="H1752" s="49" t="s">
        <v>539</v>
      </c>
      <c r="I1752" s="49" t="s">
        <v>597</v>
      </c>
      <c r="J1752" s="49" t="s">
        <v>610</v>
      </c>
      <c r="K1752" s="49"/>
      <c r="L1752" s="18">
        <v>4191.08</v>
      </c>
      <c r="M1752" s="50">
        <v>733.44</v>
      </c>
      <c r="N1752" s="19"/>
      <c r="O1752" s="48"/>
      <c r="P1752" s="48"/>
      <c r="Q1752" s="48"/>
      <c r="R1752" s="48"/>
      <c r="S1752" s="48"/>
      <c r="T1752" s="48"/>
      <c r="U1752" s="48"/>
    </row>
    <row r="1753" spans="1:21" s="15" customFormat="1" ht="50.1" customHeight="1" x14ac:dyDescent="0.2">
      <c r="A1753" s="49" t="s">
        <v>594</v>
      </c>
      <c r="B1753" s="49" t="s">
        <v>535</v>
      </c>
      <c r="C1753" s="49" t="s">
        <v>571</v>
      </c>
      <c r="D1753" s="49" t="s">
        <v>611</v>
      </c>
      <c r="E1753" s="49" t="s">
        <v>538</v>
      </c>
      <c r="F1753" s="49">
        <v>4</v>
      </c>
      <c r="G1753" s="17">
        <v>42510</v>
      </c>
      <c r="H1753" s="49" t="s">
        <v>539</v>
      </c>
      <c r="I1753" s="49" t="s">
        <v>597</v>
      </c>
      <c r="J1753" s="49" t="s">
        <v>612</v>
      </c>
      <c r="K1753" s="49"/>
      <c r="L1753" s="18">
        <v>4191.08</v>
      </c>
      <c r="M1753" s="50">
        <v>733.44</v>
      </c>
      <c r="N1753" s="19"/>
      <c r="O1753" s="48"/>
      <c r="P1753" s="48"/>
      <c r="Q1753" s="48"/>
      <c r="R1753" s="48"/>
      <c r="S1753" s="48"/>
      <c r="T1753" s="48"/>
      <c r="U1753" s="48"/>
    </row>
    <row r="1754" spans="1:21" s="15" customFormat="1" ht="50.1" customHeight="1" x14ac:dyDescent="0.2">
      <c r="A1754" s="49" t="s">
        <v>594</v>
      </c>
      <c r="B1754" s="49" t="s">
        <v>535</v>
      </c>
      <c r="C1754" s="49" t="s">
        <v>571</v>
      </c>
      <c r="D1754" s="49" t="s">
        <v>613</v>
      </c>
      <c r="E1754" s="49" t="s">
        <v>614</v>
      </c>
      <c r="F1754" s="49">
        <v>4</v>
      </c>
      <c r="G1754" s="17">
        <v>42510</v>
      </c>
      <c r="H1754" s="49" t="s">
        <v>539</v>
      </c>
      <c r="I1754" s="49" t="s">
        <v>597</v>
      </c>
      <c r="J1754" s="49" t="s">
        <v>615</v>
      </c>
      <c r="K1754" s="49"/>
      <c r="L1754" s="18">
        <v>4191.08</v>
      </c>
      <c r="M1754" s="50">
        <v>733.44</v>
      </c>
      <c r="N1754" s="19"/>
      <c r="O1754" s="48"/>
      <c r="P1754" s="48"/>
      <c r="Q1754" s="48"/>
      <c r="R1754" s="48"/>
      <c r="S1754" s="48"/>
      <c r="T1754" s="48"/>
      <c r="U1754" s="48"/>
    </row>
    <row r="1755" spans="1:21" s="15" customFormat="1" ht="50.1" customHeight="1" x14ac:dyDescent="0.2">
      <c r="A1755" s="49" t="s">
        <v>594</v>
      </c>
      <c r="B1755" s="49" t="s">
        <v>535</v>
      </c>
      <c r="C1755" s="49" t="s">
        <v>571</v>
      </c>
      <c r="D1755" s="49" t="s">
        <v>616</v>
      </c>
      <c r="E1755" s="49" t="s">
        <v>617</v>
      </c>
      <c r="F1755" s="49">
        <v>4</v>
      </c>
      <c r="G1755" s="17">
        <v>42510</v>
      </c>
      <c r="H1755" s="49" t="s">
        <v>539</v>
      </c>
      <c r="I1755" s="49" t="s">
        <v>597</v>
      </c>
      <c r="J1755" s="49" t="s">
        <v>618</v>
      </c>
      <c r="K1755" s="49"/>
      <c r="L1755" s="18">
        <v>4191.08</v>
      </c>
      <c r="M1755" s="50">
        <v>733.44</v>
      </c>
      <c r="N1755" s="19"/>
      <c r="O1755" s="48"/>
      <c r="P1755" s="48"/>
      <c r="Q1755" s="48"/>
      <c r="R1755" s="48"/>
      <c r="S1755" s="48"/>
      <c r="T1755" s="48"/>
      <c r="U1755" s="48"/>
    </row>
    <row r="1756" spans="1:21" s="15" customFormat="1" ht="50.1" customHeight="1" x14ac:dyDescent="0.2">
      <c r="A1756" s="49" t="s">
        <v>594</v>
      </c>
      <c r="B1756" s="49" t="s">
        <v>535</v>
      </c>
      <c r="C1756" s="49" t="s">
        <v>571</v>
      </c>
      <c r="D1756" s="49" t="s">
        <v>619</v>
      </c>
      <c r="E1756" s="49" t="s">
        <v>620</v>
      </c>
      <c r="F1756" s="49">
        <v>4</v>
      </c>
      <c r="G1756" s="17">
        <v>42510</v>
      </c>
      <c r="H1756" s="49" t="s">
        <v>539</v>
      </c>
      <c r="I1756" s="49" t="s">
        <v>597</v>
      </c>
      <c r="J1756" s="49" t="s">
        <v>621</v>
      </c>
      <c r="K1756" s="49"/>
      <c r="L1756" s="18">
        <v>4191.08</v>
      </c>
      <c r="M1756" s="50">
        <v>733.44</v>
      </c>
      <c r="N1756" s="19"/>
      <c r="O1756" s="48"/>
      <c r="P1756" s="48"/>
      <c r="Q1756" s="48"/>
      <c r="R1756" s="48"/>
      <c r="S1756" s="48"/>
      <c r="T1756" s="48"/>
      <c r="U1756" s="48"/>
    </row>
    <row r="1757" spans="1:21" s="15" customFormat="1" ht="50.1" customHeight="1" x14ac:dyDescent="0.2">
      <c r="A1757" s="49" t="s">
        <v>594</v>
      </c>
      <c r="B1757" s="49" t="s">
        <v>535</v>
      </c>
      <c r="C1757" s="49" t="s">
        <v>571</v>
      </c>
      <c r="D1757" s="49" t="s">
        <v>622</v>
      </c>
      <c r="E1757" s="49" t="s">
        <v>623</v>
      </c>
      <c r="F1757" s="49">
        <v>4</v>
      </c>
      <c r="G1757" s="17">
        <v>42510</v>
      </c>
      <c r="H1757" s="49" t="s">
        <v>539</v>
      </c>
      <c r="I1757" s="49" t="s">
        <v>597</v>
      </c>
      <c r="J1757" s="49" t="s">
        <v>624</v>
      </c>
      <c r="K1757" s="49"/>
      <c r="L1757" s="18">
        <v>4191.08</v>
      </c>
      <c r="M1757" s="50">
        <v>733.44</v>
      </c>
      <c r="N1757" s="19"/>
      <c r="O1757" s="48"/>
      <c r="P1757" s="48"/>
      <c r="Q1757" s="48"/>
      <c r="R1757" s="48"/>
      <c r="S1757" s="48"/>
      <c r="T1757" s="48"/>
      <c r="U1757" s="48"/>
    </row>
    <row r="1758" spans="1:21" s="15" customFormat="1" ht="50.1" customHeight="1" x14ac:dyDescent="0.2">
      <c r="A1758" s="49" t="s">
        <v>594</v>
      </c>
      <c r="B1758" s="49" t="s">
        <v>535</v>
      </c>
      <c r="C1758" s="49" t="s">
        <v>571</v>
      </c>
      <c r="D1758" s="49" t="s">
        <v>625</v>
      </c>
      <c r="E1758" s="49" t="s">
        <v>626</v>
      </c>
      <c r="F1758" s="49">
        <v>4</v>
      </c>
      <c r="G1758" s="17">
        <v>42510</v>
      </c>
      <c r="H1758" s="49" t="s">
        <v>539</v>
      </c>
      <c r="I1758" s="49" t="s">
        <v>597</v>
      </c>
      <c r="J1758" s="49" t="s">
        <v>627</v>
      </c>
      <c r="K1758" s="49"/>
      <c r="L1758" s="18">
        <v>4191.08</v>
      </c>
      <c r="M1758" s="50">
        <v>733.44</v>
      </c>
      <c r="N1758" s="19"/>
      <c r="O1758" s="48"/>
      <c r="P1758" s="48"/>
      <c r="Q1758" s="48"/>
      <c r="R1758" s="48"/>
      <c r="S1758" s="48"/>
      <c r="T1758" s="48"/>
      <c r="U1758" s="48"/>
    </row>
    <row r="1759" spans="1:21" s="15" customFormat="1" ht="50.1" customHeight="1" x14ac:dyDescent="0.2">
      <c r="A1759" s="49" t="s">
        <v>594</v>
      </c>
      <c r="B1759" s="49" t="s">
        <v>535</v>
      </c>
      <c r="C1759" s="49" t="s">
        <v>571</v>
      </c>
      <c r="D1759" s="49" t="s">
        <v>628</v>
      </c>
      <c r="E1759" s="49" t="s">
        <v>629</v>
      </c>
      <c r="F1759" s="49">
        <v>4</v>
      </c>
      <c r="G1759" s="17">
        <v>42510</v>
      </c>
      <c r="H1759" s="49" t="s">
        <v>539</v>
      </c>
      <c r="I1759" s="49" t="s">
        <v>597</v>
      </c>
      <c r="J1759" s="49" t="s">
        <v>630</v>
      </c>
      <c r="K1759" s="49"/>
      <c r="L1759" s="18">
        <v>4191.08</v>
      </c>
      <c r="M1759" s="50">
        <v>733.44</v>
      </c>
      <c r="N1759" s="19"/>
      <c r="O1759" s="48"/>
      <c r="P1759" s="48"/>
      <c r="Q1759" s="48"/>
      <c r="R1759" s="48"/>
      <c r="S1759" s="48"/>
      <c r="T1759" s="48"/>
      <c r="U1759" s="48"/>
    </row>
    <row r="1760" spans="1:21" s="15" customFormat="1" ht="50.1" customHeight="1" x14ac:dyDescent="0.2">
      <c r="A1760" s="49" t="s">
        <v>594</v>
      </c>
      <c r="B1760" s="49" t="s">
        <v>535</v>
      </c>
      <c r="C1760" s="49" t="s">
        <v>571</v>
      </c>
      <c r="D1760" s="49" t="s">
        <v>631</v>
      </c>
      <c r="E1760" s="49" t="s">
        <v>632</v>
      </c>
      <c r="F1760" s="49">
        <v>4</v>
      </c>
      <c r="G1760" s="17">
        <v>42510</v>
      </c>
      <c r="H1760" s="49" t="s">
        <v>539</v>
      </c>
      <c r="I1760" s="49" t="s">
        <v>597</v>
      </c>
      <c r="J1760" s="49" t="s">
        <v>633</v>
      </c>
      <c r="K1760" s="49"/>
      <c r="L1760" s="18">
        <v>4191.08</v>
      </c>
      <c r="M1760" s="50">
        <v>733.44</v>
      </c>
      <c r="N1760" s="19"/>
      <c r="O1760" s="48"/>
      <c r="P1760" s="48"/>
      <c r="Q1760" s="48"/>
      <c r="R1760" s="48"/>
      <c r="S1760" s="48"/>
      <c r="T1760" s="48"/>
      <c r="U1760" s="48"/>
    </row>
    <row r="1761" spans="1:21" s="15" customFormat="1" ht="50.1" customHeight="1" x14ac:dyDescent="0.2">
      <c r="A1761" s="49" t="s">
        <v>594</v>
      </c>
      <c r="B1761" s="49" t="s">
        <v>535</v>
      </c>
      <c r="C1761" s="49" t="s">
        <v>571</v>
      </c>
      <c r="D1761" s="49" t="s">
        <v>634</v>
      </c>
      <c r="E1761" s="49" t="s">
        <v>635</v>
      </c>
      <c r="F1761" s="49">
        <v>4</v>
      </c>
      <c r="G1761" s="17">
        <v>42510</v>
      </c>
      <c r="H1761" s="49" t="s">
        <v>539</v>
      </c>
      <c r="I1761" s="49" t="s">
        <v>597</v>
      </c>
      <c r="J1761" s="49" t="s">
        <v>636</v>
      </c>
      <c r="K1761" s="49"/>
      <c r="L1761" s="18">
        <v>4191.08</v>
      </c>
      <c r="M1761" s="50">
        <f>733.44-0.01</f>
        <v>733.43000000000006</v>
      </c>
      <c r="N1761" s="19"/>
      <c r="O1761" s="48"/>
      <c r="P1761" s="48"/>
      <c r="Q1761" s="48"/>
      <c r="R1761" s="48"/>
      <c r="S1761" s="48"/>
      <c r="T1761" s="48"/>
      <c r="U1761" s="48"/>
    </row>
    <row r="1762" spans="1:21" s="15" customFormat="1" ht="50.1" customHeight="1" x14ac:dyDescent="0.2">
      <c r="A1762" s="49" t="s">
        <v>594</v>
      </c>
      <c r="B1762" s="49" t="s">
        <v>535</v>
      </c>
      <c r="C1762" s="49" t="s">
        <v>571</v>
      </c>
      <c r="D1762" s="49" t="s">
        <v>637</v>
      </c>
      <c r="E1762" s="49"/>
      <c r="F1762" s="49">
        <v>4</v>
      </c>
      <c r="G1762" s="17">
        <v>42510</v>
      </c>
      <c r="H1762" s="49" t="s">
        <v>539</v>
      </c>
      <c r="I1762" s="49" t="s">
        <v>597</v>
      </c>
      <c r="J1762" s="49" t="s">
        <v>638</v>
      </c>
      <c r="K1762" s="49"/>
      <c r="L1762" s="18">
        <v>4191.08</v>
      </c>
      <c r="M1762" s="50">
        <f>733.44-0.01</f>
        <v>733.43000000000006</v>
      </c>
      <c r="N1762" s="19"/>
      <c r="O1762" s="48"/>
      <c r="P1762" s="48"/>
      <c r="Q1762" s="48"/>
      <c r="R1762" s="48"/>
      <c r="S1762" s="48"/>
      <c r="T1762" s="48"/>
      <c r="U1762" s="48"/>
    </row>
    <row r="1763" spans="1:21" s="15" customFormat="1" ht="16.5" x14ac:dyDescent="0.2">
      <c r="A1763" s="22"/>
      <c r="B1763" s="22"/>
      <c r="C1763" s="23"/>
      <c r="D1763" s="22"/>
      <c r="E1763" s="22"/>
      <c r="F1763" s="22"/>
      <c r="G1763" s="24"/>
      <c r="H1763" s="22"/>
      <c r="I1763" s="22"/>
      <c r="J1763" s="31"/>
      <c r="K1763" s="54" t="s">
        <v>39</v>
      </c>
      <c r="L1763" s="26">
        <f>SUM(L1725:L1762)</f>
        <v>145287.09999999998</v>
      </c>
      <c r="M1763" s="26">
        <f>SUM(M1725:M1762)</f>
        <v>28799.249999999989</v>
      </c>
      <c r="N1763" s="14"/>
    </row>
    <row r="1764" spans="1:21" s="15" customFormat="1" ht="25.5" x14ac:dyDescent="0.2">
      <c r="A1764" s="10" t="s">
        <v>639</v>
      </c>
      <c r="B1764" s="27"/>
      <c r="C1764" s="28"/>
      <c r="D1764" s="28"/>
      <c r="E1764" s="28"/>
      <c r="F1764" s="28"/>
      <c r="G1764" s="29"/>
      <c r="H1764" s="28"/>
      <c r="I1764" s="28"/>
      <c r="J1764" s="28"/>
      <c r="K1764" s="28"/>
      <c r="L1764" s="38"/>
      <c r="M1764" s="28"/>
      <c r="N1764" s="14"/>
    </row>
    <row r="1765" spans="1:21" s="15" customFormat="1" ht="50.1" customHeight="1" x14ac:dyDescent="0.2">
      <c r="A1765" s="49"/>
      <c r="B1765" s="49" t="s">
        <v>640</v>
      </c>
      <c r="C1765" s="49" t="s">
        <v>641</v>
      </c>
      <c r="D1765" s="49" t="s">
        <v>164</v>
      </c>
      <c r="E1765" s="49"/>
      <c r="F1765" s="49">
        <v>2</v>
      </c>
      <c r="G1765" s="17">
        <v>42664</v>
      </c>
      <c r="H1765" s="49" t="s">
        <v>431</v>
      </c>
      <c r="I1765" s="49" t="s">
        <v>432</v>
      </c>
      <c r="J1765" s="85">
        <v>252074068607</v>
      </c>
      <c r="K1765" s="49" t="s">
        <v>194</v>
      </c>
      <c r="L1765" s="18">
        <v>24418</v>
      </c>
      <c r="M1765" s="50">
        <v>1220.9000000000001</v>
      </c>
      <c r="N1765" s="19"/>
      <c r="O1765" s="48"/>
      <c r="P1765" s="48"/>
      <c r="Q1765" s="48"/>
      <c r="R1765" s="48"/>
      <c r="S1765" s="48"/>
      <c r="T1765" s="48"/>
      <c r="U1765" s="48"/>
    </row>
    <row r="1766" spans="1:21" s="15" customFormat="1" ht="50.1" customHeight="1" x14ac:dyDescent="0.2">
      <c r="A1766" s="49"/>
      <c r="B1766" s="49" t="s">
        <v>640</v>
      </c>
      <c r="C1766" s="49" t="s">
        <v>641</v>
      </c>
      <c r="D1766" s="49" t="s">
        <v>164</v>
      </c>
      <c r="E1766" s="49"/>
      <c r="F1766" s="49">
        <v>2</v>
      </c>
      <c r="G1766" s="17">
        <v>42664</v>
      </c>
      <c r="H1766" s="49"/>
      <c r="I1766" s="49"/>
      <c r="J1766" s="49"/>
      <c r="K1766" s="49"/>
      <c r="L1766" s="18">
        <v>24418</v>
      </c>
      <c r="M1766" s="50">
        <v>1220.9000000000001</v>
      </c>
      <c r="N1766" s="19"/>
      <c r="O1766" s="48"/>
      <c r="P1766" s="48"/>
      <c r="Q1766" s="48"/>
      <c r="R1766" s="48"/>
      <c r="S1766" s="48"/>
      <c r="T1766" s="48"/>
      <c r="U1766" s="48"/>
    </row>
    <row r="1767" spans="1:21" s="15" customFormat="1" ht="16.5" x14ac:dyDescent="0.2">
      <c r="A1767" s="22"/>
      <c r="B1767" s="22"/>
      <c r="C1767" s="23"/>
      <c r="D1767" s="22"/>
      <c r="E1767" s="22"/>
      <c r="F1767" s="22"/>
      <c r="G1767" s="24"/>
      <c r="H1767" s="22"/>
      <c r="I1767" s="22"/>
      <c r="J1767" s="31"/>
      <c r="K1767" s="54" t="s">
        <v>39</v>
      </c>
      <c r="L1767" s="86">
        <f>SUM(L1765:L1766)</f>
        <v>48836</v>
      </c>
      <c r="M1767" s="86">
        <f>SUM(M1765:M1766)</f>
        <v>2441.8000000000002</v>
      </c>
      <c r="N1767" s="14"/>
    </row>
    <row r="1768" spans="1:21" s="15" customFormat="1" ht="25.5" x14ac:dyDescent="0.2">
      <c r="A1768" s="10" t="s">
        <v>642</v>
      </c>
      <c r="B1768" s="27"/>
      <c r="C1768" s="28"/>
      <c r="D1768" s="28"/>
      <c r="E1768" s="28"/>
      <c r="F1768" s="28"/>
      <c r="G1768" s="29"/>
      <c r="H1768" s="28"/>
      <c r="I1768" s="28"/>
      <c r="J1768" s="28"/>
      <c r="K1768" s="28"/>
      <c r="L1768" s="38"/>
      <c r="M1768" s="28"/>
      <c r="N1768" s="14"/>
    </row>
    <row r="1769" spans="1:21" s="15" customFormat="1" ht="50.1" customHeight="1" x14ac:dyDescent="0.2">
      <c r="A1769" s="49"/>
      <c r="B1769" s="49" t="s">
        <v>643</v>
      </c>
      <c r="C1769" s="49" t="s">
        <v>644</v>
      </c>
      <c r="D1769" s="49" t="s">
        <v>164</v>
      </c>
      <c r="E1769" s="49"/>
      <c r="F1769" s="49">
        <v>2</v>
      </c>
      <c r="G1769" s="17">
        <v>42664</v>
      </c>
      <c r="H1769" s="49" t="s">
        <v>431</v>
      </c>
      <c r="I1769" s="49" t="s">
        <v>432</v>
      </c>
      <c r="J1769" s="85">
        <v>252074068607</v>
      </c>
      <c r="K1769" s="49" t="s">
        <v>194</v>
      </c>
      <c r="L1769" s="18">
        <v>18676</v>
      </c>
      <c r="M1769" s="50">
        <v>933.8</v>
      </c>
      <c r="N1769" s="19"/>
      <c r="O1769" s="48"/>
      <c r="P1769" s="48"/>
      <c r="Q1769" s="48"/>
      <c r="R1769" s="48"/>
      <c r="S1769" s="48"/>
      <c r="T1769" s="48"/>
      <c r="U1769" s="48"/>
    </row>
    <row r="1770" spans="1:21" s="15" customFormat="1" ht="16.5" x14ac:dyDescent="0.2">
      <c r="A1770" s="22"/>
      <c r="B1770" s="22"/>
      <c r="C1770" s="23"/>
      <c r="D1770" s="22"/>
      <c r="E1770" s="22"/>
      <c r="F1770" s="22"/>
      <c r="G1770" s="24"/>
      <c r="H1770" s="22"/>
      <c r="I1770" s="22"/>
      <c r="J1770" s="31"/>
      <c r="K1770" s="54" t="s">
        <v>39</v>
      </c>
      <c r="L1770" s="86">
        <f>SUM(L1769:L1769)</f>
        <v>18676</v>
      </c>
      <c r="M1770" s="86">
        <f>SUM(M1769:M1769)</f>
        <v>933.8</v>
      </c>
      <c r="N1770" s="14"/>
    </row>
    <row r="1771" spans="1:21" s="15" customFormat="1" ht="16.5" x14ac:dyDescent="0.2">
      <c r="A1771" s="32"/>
      <c r="B1771" s="32"/>
      <c r="C1771" s="33"/>
      <c r="D1771" s="32"/>
      <c r="E1771" s="32"/>
      <c r="F1771" s="32"/>
      <c r="G1771" s="34"/>
      <c r="H1771" s="32"/>
      <c r="I1771" s="32"/>
      <c r="J1771" s="32"/>
      <c r="K1771" s="54"/>
      <c r="L1771" s="98"/>
      <c r="M1771" s="99"/>
      <c r="N1771" s="14"/>
    </row>
    <row r="1772" spans="1:21" s="15" customFormat="1" ht="38.25" x14ac:dyDescent="0.2">
      <c r="A1772" s="140" t="s">
        <v>690</v>
      </c>
      <c r="B1772" s="174" t="s">
        <v>204</v>
      </c>
      <c r="C1772" s="175"/>
      <c r="D1772" s="175"/>
      <c r="E1772" s="175"/>
      <c r="F1772" s="175"/>
      <c r="G1772" s="175"/>
      <c r="H1772" s="175"/>
      <c r="I1772" s="175"/>
      <c r="J1772" s="175"/>
      <c r="K1772" s="175"/>
      <c r="L1772" s="175"/>
      <c r="M1772" s="175"/>
      <c r="N1772" s="14"/>
    </row>
    <row r="1773" spans="1:21" s="15" customFormat="1" ht="50.1" customHeight="1" x14ac:dyDescent="0.2">
      <c r="A1773" s="49" t="s">
        <v>205</v>
      </c>
      <c r="B1773" s="49" t="s">
        <v>689</v>
      </c>
      <c r="C1773" s="49" t="s">
        <v>691</v>
      </c>
      <c r="D1773" s="49" t="s">
        <v>233</v>
      </c>
      <c r="E1773" s="49" t="s">
        <v>207</v>
      </c>
      <c r="F1773" s="49" t="s">
        <v>686</v>
      </c>
      <c r="G1773" s="17">
        <v>42368</v>
      </c>
      <c r="H1773" s="49" t="s">
        <v>692</v>
      </c>
      <c r="I1773" s="49" t="s">
        <v>693</v>
      </c>
      <c r="J1773" s="49"/>
      <c r="K1773" s="49" t="s">
        <v>38</v>
      </c>
      <c r="L1773" s="18">
        <v>6464.63</v>
      </c>
      <c r="M1773" s="50">
        <v>323.23</v>
      </c>
      <c r="N1773" s="19"/>
      <c r="O1773" s="48"/>
      <c r="P1773" s="48"/>
      <c r="Q1773" s="48"/>
      <c r="R1773" s="48"/>
      <c r="S1773" s="48"/>
      <c r="T1773" s="48"/>
      <c r="U1773" s="48"/>
    </row>
    <row r="1774" spans="1:21" s="15" customFormat="1" ht="50.1" customHeight="1" x14ac:dyDescent="0.2">
      <c r="A1774" s="49" t="s">
        <v>205</v>
      </c>
      <c r="B1774" s="49" t="s">
        <v>689</v>
      </c>
      <c r="C1774" s="49" t="s">
        <v>691</v>
      </c>
      <c r="D1774" s="49" t="s">
        <v>233</v>
      </c>
      <c r="E1774" s="49" t="s">
        <v>207</v>
      </c>
      <c r="F1774" s="49" t="s">
        <v>686</v>
      </c>
      <c r="G1774" s="17">
        <v>42368</v>
      </c>
      <c r="H1774" s="49" t="s">
        <v>692</v>
      </c>
      <c r="I1774" s="49" t="s">
        <v>693</v>
      </c>
      <c r="J1774" s="49"/>
      <c r="K1774" s="49" t="s">
        <v>38</v>
      </c>
      <c r="L1774" s="18">
        <v>6464.63</v>
      </c>
      <c r="M1774" s="50">
        <v>323.23</v>
      </c>
      <c r="N1774" s="19"/>
      <c r="O1774" s="48"/>
      <c r="P1774" s="48"/>
      <c r="Q1774" s="48"/>
      <c r="R1774" s="48"/>
      <c r="S1774" s="48"/>
      <c r="T1774" s="48"/>
      <c r="U1774" s="48"/>
    </row>
    <row r="1775" spans="1:21" s="15" customFormat="1" ht="50.1" customHeight="1" x14ac:dyDescent="0.2">
      <c r="A1775" s="49" t="s">
        <v>205</v>
      </c>
      <c r="B1775" s="49" t="s">
        <v>689</v>
      </c>
      <c r="C1775" s="49" t="s">
        <v>691</v>
      </c>
      <c r="D1775" s="49" t="s">
        <v>233</v>
      </c>
      <c r="E1775" s="49" t="s">
        <v>207</v>
      </c>
      <c r="F1775" s="49" t="s">
        <v>686</v>
      </c>
      <c r="G1775" s="17">
        <v>42368</v>
      </c>
      <c r="H1775" s="49" t="s">
        <v>692</v>
      </c>
      <c r="I1775" s="49" t="s">
        <v>693</v>
      </c>
      <c r="J1775" s="49"/>
      <c r="K1775" s="49" t="s">
        <v>38</v>
      </c>
      <c r="L1775" s="18">
        <v>6464.63</v>
      </c>
      <c r="M1775" s="50">
        <v>323.23</v>
      </c>
      <c r="N1775" s="19"/>
      <c r="O1775" s="48"/>
      <c r="P1775" s="48"/>
      <c r="Q1775" s="48"/>
      <c r="R1775" s="48"/>
      <c r="S1775" s="48"/>
      <c r="T1775" s="48"/>
      <c r="U1775" s="48"/>
    </row>
    <row r="1776" spans="1:21" s="15" customFormat="1" ht="50.1" customHeight="1" x14ac:dyDescent="0.2">
      <c r="A1776" s="49" t="s">
        <v>205</v>
      </c>
      <c r="B1776" s="49" t="s">
        <v>689</v>
      </c>
      <c r="C1776" s="49" t="s">
        <v>691</v>
      </c>
      <c r="D1776" s="49" t="s">
        <v>233</v>
      </c>
      <c r="E1776" s="49" t="s">
        <v>207</v>
      </c>
      <c r="F1776" s="49" t="s">
        <v>686</v>
      </c>
      <c r="G1776" s="17">
        <v>42368</v>
      </c>
      <c r="H1776" s="49" t="s">
        <v>692</v>
      </c>
      <c r="I1776" s="49" t="s">
        <v>693</v>
      </c>
      <c r="J1776" s="49"/>
      <c r="K1776" s="49" t="s">
        <v>38</v>
      </c>
      <c r="L1776" s="18">
        <v>6464.63</v>
      </c>
      <c r="M1776" s="50">
        <v>323.23</v>
      </c>
      <c r="N1776" s="19"/>
      <c r="O1776" s="48"/>
      <c r="P1776" s="48"/>
      <c r="Q1776" s="48"/>
      <c r="R1776" s="48"/>
      <c r="S1776" s="48"/>
      <c r="T1776" s="48"/>
      <c r="U1776" s="48"/>
    </row>
    <row r="1777" spans="1:21" s="15" customFormat="1" ht="50.1" customHeight="1" x14ac:dyDescent="0.2">
      <c r="A1777" s="49" t="s">
        <v>205</v>
      </c>
      <c r="B1777" s="49" t="s">
        <v>689</v>
      </c>
      <c r="C1777" s="49" t="s">
        <v>691</v>
      </c>
      <c r="D1777" s="49" t="s">
        <v>233</v>
      </c>
      <c r="E1777" s="49" t="s">
        <v>207</v>
      </c>
      <c r="F1777" s="49" t="s">
        <v>686</v>
      </c>
      <c r="G1777" s="17">
        <v>42368</v>
      </c>
      <c r="H1777" s="49" t="s">
        <v>692</v>
      </c>
      <c r="I1777" s="49" t="s">
        <v>693</v>
      </c>
      <c r="J1777" s="49"/>
      <c r="K1777" s="49" t="s">
        <v>38</v>
      </c>
      <c r="L1777" s="18">
        <v>6464.63</v>
      </c>
      <c r="M1777" s="50">
        <v>323.23</v>
      </c>
      <c r="N1777" s="19"/>
      <c r="O1777" s="48"/>
      <c r="P1777" s="48"/>
      <c r="Q1777" s="48"/>
      <c r="R1777" s="48"/>
      <c r="S1777" s="48"/>
      <c r="T1777" s="48"/>
      <c r="U1777" s="48"/>
    </row>
    <row r="1778" spans="1:21" s="15" customFormat="1" ht="50.1" customHeight="1" x14ac:dyDescent="0.2">
      <c r="A1778" s="49" t="s">
        <v>205</v>
      </c>
      <c r="B1778" s="49" t="s">
        <v>689</v>
      </c>
      <c r="C1778" s="49" t="s">
        <v>691</v>
      </c>
      <c r="D1778" s="49" t="s">
        <v>233</v>
      </c>
      <c r="E1778" s="49" t="s">
        <v>207</v>
      </c>
      <c r="F1778" s="49" t="s">
        <v>686</v>
      </c>
      <c r="G1778" s="17">
        <v>42368</v>
      </c>
      <c r="H1778" s="49" t="s">
        <v>692</v>
      </c>
      <c r="I1778" s="49" t="s">
        <v>693</v>
      </c>
      <c r="J1778" s="49"/>
      <c r="K1778" s="49" t="s">
        <v>38</v>
      </c>
      <c r="L1778" s="18">
        <v>6464.63</v>
      </c>
      <c r="M1778" s="50">
        <v>323.23</v>
      </c>
      <c r="N1778" s="19"/>
      <c r="O1778" s="48"/>
      <c r="P1778" s="48"/>
      <c r="Q1778" s="48"/>
      <c r="R1778" s="48"/>
      <c r="S1778" s="48"/>
      <c r="T1778" s="48"/>
      <c r="U1778" s="48"/>
    </row>
    <row r="1779" spans="1:21" s="15" customFormat="1" ht="50.1" customHeight="1" x14ac:dyDescent="0.2">
      <c r="A1779" s="49" t="s">
        <v>205</v>
      </c>
      <c r="B1779" s="49" t="s">
        <v>689</v>
      </c>
      <c r="C1779" s="49" t="s">
        <v>691</v>
      </c>
      <c r="D1779" s="49" t="s">
        <v>233</v>
      </c>
      <c r="E1779" s="49" t="s">
        <v>207</v>
      </c>
      <c r="F1779" s="49" t="s">
        <v>686</v>
      </c>
      <c r="G1779" s="17">
        <v>42368</v>
      </c>
      <c r="H1779" s="49" t="s">
        <v>692</v>
      </c>
      <c r="I1779" s="49" t="s">
        <v>693</v>
      </c>
      <c r="J1779" s="49"/>
      <c r="K1779" s="49" t="s">
        <v>38</v>
      </c>
      <c r="L1779" s="18">
        <v>6464.63</v>
      </c>
      <c r="M1779" s="50">
        <v>323.23</v>
      </c>
      <c r="N1779" s="19"/>
      <c r="O1779" s="48"/>
      <c r="P1779" s="48"/>
      <c r="Q1779" s="48"/>
      <c r="R1779" s="48"/>
      <c r="S1779" s="48"/>
      <c r="T1779" s="48"/>
      <c r="U1779" s="48"/>
    </row>
    <row r="1780" spans="1:21" s="15" customFormat="1" ht="50.1" customHeight="1" x14ac:dyDescent="0.2">
      <c r="A1780" s="49" t="s">
        <v>205</v>
      </c>
      <c r="B1780" s="49" t="s">
        <v>689</v>
      </c>
      <c r="C1780" s="49" t="s">
        <v>691</v>
      </c>
      <c r="D1780" s="49" t="s">
        <v>233</v>
      </c>
      <c r="E1780" s="49" t="s">
        <v>207</v>
      </c>
      <c r="F1780" s="49" t="s">
        <v>686</v>
      </c>
      <c r="G1780" s="17">
        <v>42368</v>
      </c>
      <c r="H1780" s="49" t="s">
        <v>692</v>
      </c>
      <c r="I1780" s="49" t="s">
        <v>693</v>
      </c>
      <c r="J1780" s="49"/>
      <c r="K1780" s="49" t="s">
        <v>38</v>
      </c>
      <c r="L1780" s="18">
        <v>6464.63</v>
      </c>
      <c r="M1780" s="50">
        <v>323.23</v>
      </c>
      <c r="N1780" s="19"/>
      <c r="O1780" s="48"/>
      <c r="P1780" s="48"/>
      <c r="Q1780" s="48"/>
      <c r="R1780" s="48"/>
      <c r="S1780" s="48"/>
      <c r="T1780" s="48"/>
      <c r="U1780" s="48"/>
    </row>
    <row r="1781" spans="1:21" s="15" customFormat="1" ht="50.1" customHeight="1" x14ac:dyDescent="0.2">
      <c r="A1781" s="49" t="s">
        <v>205</v>
      </c>
      <c r="B1781" s="49" t="s">
        <v>689</v>
      </c>
      <c r="C1781" s="49" t="s">
        <v>691</v>
      </c>
      <c r="D1781" s="49" t="s">
        <v>233</v>
      </c>
      <c r="E1781" s="49" t="s">
        <v>207</v>
      </c>
      <c r="F1781" s="49" t="s">
        <v>686</v>
      </c>
      <c r="G1781" s="17">
        <v>42368</v>
      </c>
      <c r="H1781" s="49" t="s">
        <v>692</v>
      </c>
      <c r="I1781" s="49" t="s">
        <v>693</v>
      </c>
      <c r="J1781" s="49"/>
      <c r="K1781" s="49" t="s">
        <v>38</v>
      </c>
      <c r="L1781" s="18">
        <v>6464.63</v>
      </c>
      <c r="M1781" s="50">
        <v>323.23</v>
      </c>
      <c r="N1781" s="19"/>
      <c r="O1781" s="48"/>
      <c r="P1781" s="48"/>
      <c r="Q1781" s="48"/>
      <c r="R1781" s="48"/>
      <c r="S1781" s="48"/>
      <c r="T1781" s="48"/>
      <c r="U1781" s="48"/>
    </row>
    <row r="1782" spans="1:21" s="15" customFormat="1" ht="50.1" customHeight="1" x14ac:dyDescent="0.2">
      <c r="A1782" s="49" t="s">
        <v>205</v>
      </c>
      <c r="B1782" s="49" t="s">
        <v>689</v>
      </c>
      <c r="C1782" s="49" t="s">
        <v>691</v>
      </c>
      <c r="D1782" s="49" t="s">
        <v>233</v>
      </c>
      <c r="E1782" s="49" t="s">
        <v>207</v>
      </c>
      <c r="F1782" s="49" t="s">
        <v>686</v>
      </c>
      <c r="G1782" s="17">
        <v>42368</v>
      </c>
      <c r="H1782" s="49" t="s">
        <v>692</v>
      </c>
      <c r="I1782" s="49" t="s">
        <v>693</v>
      </c>
      <c r="J1782" s="49"/>
      <c r="K1782" s="49" t="s">
        <v>38</v>
      </c>
      <c r="L1782" s="18">
        <v>6464.63</v>
      </c>
      <c r="M1782" s="50">
        <v>323.23</v>
      </c>
      <c r="N1782" s="19"/>
      <c r="O1782" s="48"/>
      <c r="P1782" s="48"/>
      <c r="Q1782" s="48"/>
      <c r="R1782" s="48"/>
      <c r="S1782" s="48"/>
      <c r="T1782" s="48"/>
      <c r="U1782" s="48"/>
    </row>
    <row r="1783" spans="1:21" s="15" customFormat="1" ht="50.1" customHeight="1" x14ac:dyDescent="0.2">
      <c r="A1783" s="49" t="s">
        <v>205</v>
      </c>
      <c r="B1783" s="49" t="s">
        <v>689</v>
      </c>
      <c r="C1783" s="49" t="s">
        <v>691</v>
      </c>
      <c r="D1783" s="49" t="s">
        <v>233</v>
      </c>
      <c r="E1783" s="49" t="s">
        <v>207</v>
      </c>
      <c r="F1783" s="49" t="s">
        <v>686</v>
      </c>
      <c r="G1783" s="17">
        <v>42368</v>
      </c>
      <c r="H1783" s="49" t="s">
        <v>692</v>
      </c>
      <c r="I1783" s="49" t="s">
        <v>693</v>
      </c>
      <c r="J1783" s="49"/>
      <c r="K1783" s="49" t="s">
        <v>38</v>
      </c>
      <c r="L1783" s="18">
        <v>6464.63</v>
      </c>
      <c r="M1783" s="50">
        <v>323.23</v>
      </c>
      <c r="N1783" s="19"/>
      <c r="O1783" s="48"/>
      <c r="P1783" s="48"/>
      <c r="Q1783" s="48"/>
      <c r="R1783" s="48"/>
      <c r="S1783" s="48"/>
      <c r="T1783" s="48"/>
      <c r="U1783" s="48"/>
    </row>
    <row r="1784" spans="1:21" s="15" customFormat="1" ht="50.1" customHeight="1" x14ac:dyDescent="0.2">
      <c r="A1784" s="49" t="s">
        <v>205</v>
      </c>
      <c r="B1784" s="49" t="s">
        <v>689</v>
      </c>
      <c r="C1784" s="49" t="s">
        <v>691</v>
      </c>
      <c r="D1784" s="49" t="s">
        <v>233</v>
      </c>
      <c r="E1784" s="49" t="s">
        <v>207</v>
      </c>
      <c r="F1784" s="49" t="s">
        <v>686</v>
      </c>
      <c r="G1784" s="17">
        <v>42368</v>
      </c>
      <c r="H1784" s="49" t="s">
        <v>692</v>
      </c>
      <c r="I1784" s="49" t="s">
        <v>693</v>
      </c>
      <c r="J1784" s="49"/>
      <c r="K1784" s="49" t="s">
        <v>38</v>
      </c>
      <c r="L1784" s="18">
        <v>6464.63</v>
      </c>
      <c r="M1784" s="50">
        <v>323.23</v>
      </c>
      <c r="N1784" s="19"/>
      <c r="O1784" s="48"/>
      <c r="P1784" s="48"/>
      <c r="Q1784" s="48"/>
      <c r="R1784" s="48"/>
      <c r="S1784" s="48"/>
      <c r="T1784" s="48"/>
      <c r="U1784" s="48"/>
    </row>
    <row r="1785" spans="1:21" s="15" customFormat="1" ht="50.1" customHeight="1" x14ac:dyDescent="0.2">
      <c r="A1785" s="49" t="s">
        <v>205</v>
      </c>
      <c r="B1785" s="49" t="s">
        <v>689</v>
      </c>
      <c r="C1785" s="49" t="s">
        <v>691</v>
      </c>
      <c r="D1785" s="49" t="s">
        <v>233</v>
      </c>
      <c r="E1785" s="49" t="s">
        <v>207</v>
      </c>
      <c r="F1785" s="49" t="s">
        <v>686</v>
      </c>
      <c r="G1785" s="17">
        <v>42368</v>
      </c>
      <c r="H1785" s="49" t="s">
        <v>692</v>
      </c>
      <c r="I1785" s="49" t="s">
        <v>693</v>
      </c>
      <c r="J1785" s="49"/>
      <c r="K1785" s="49" t="s">
        <v>38</v>
      </c>
      <c r="L1785" s="18">
        <v>6464.63</v>
      </c>
      <c r="M1785" s="50">
        <v>323.23</v>
      </c>
      <c r="N1785" s="19"/>
      <c r="O1785" s="48"/>
      <c r="P1785" s="48"/>
      <c r="Q1785" s="48"/>
      <c r="R1785" s="48"/>
      <c r="S1785" s="48"/>
      <c r="T1785" s="48"/>
      <c r="U1785" s="48"/>
    </row>
    <row r="1786" spans="1:21" s="15" customFormat="1" ht="50.1" customHeight="1" x14ac:dyDescent="0.2">
      <c r="A1786" s="49" t="s">
        <v>205</v>
      </c>
      <c r="B1786" s="49" t="s">
        <v>689</v>
      </c>
      <c r="C1786" s="49" t="s">
        <v>691</v>
      </c>
      <c r="D1786" s="49" t="s">
        <v>233</v>
      </c>
      <c r="E1786" s="49" t="s">
        <v>207</v>
      </c>
      <c r="F1786" s="49" t="s">
        <v>686</v>
      </c>
      <c r="G1786" s="17">
        <v>42368</v>
      </c>
      <c r="H1786" s="49" t="s">
        <v>692</v>
      </c>
      <c r="I1786" s="49" t="s">
        <v>693</v>
      </c>
      <c r="J1786" s="49"/>
      <c r="K1786" s="49" t="s">
        <v>38</v>
      </c>
      <c r="L1786" s="18">
        <v>6464.63</v>
      </c>
      <c r="M1786" s="50">
        <v>323.23</v>
      </c>
      <c r="N1786" s="19"/>
      <c r="O1786" s="48"/>
      <c r="P1786" s="48"/>
      <c r="Q1786" s="48"/>
      <c r="R1786" s="48"/>
      <c r="S1786" s="48"/>
      <c r="T1786" s="48"/>
      <c r="U1786" s="48"/>
    </row>
    <row r="1787" spans="1:21" s="15" customFormat="1" ht="50.1" customHeight="1" x14ac:dyDescent="0.2">
      <c r="A1787" s="49" t="s">
        <v>205</v>
      </c>
      <c r="B1787" s="49" t="s">
        <v>689</v>
      </c>
      <c r="C1787" s="49" t="s">
        <v>691</v>
      </c>
      <c r="D1787" s="49" t="s">
        <v>233</v>
      </c>
      <c r="E1787" s="49" t="s">
        <v>207</v>
      </c>
      <c r="F1787" s="49" t="s">
        <v>686</v>
      </c>
      <c r="G1787" s="17">
        <v>42368</v>
      </c>
      <c r="H1787" s="49" t="s">
        <v>692</v>
      </c>
      <c r="I1787" s="49" t="s">
        <v>693</v>
      </c>
      <c r="J1787" s="49"/>
      <c r="K1787" s="49" t="s">
        <v>38</v>
      </c>
      <c r="L1787" s="18">
        <v>6464.63</v>
      </c>
      <c r="M1787" s="50">
        <v>323.23</v>
      </c>
      <c r="N1787" s="19"/>
      <c r="O1787" s="48"/>
      <c r="P1787" s="48"/>
      <c r="Q1787" s="48"/>
      <c r="R1787" s="48"/>
      <c r="S1787" s="48"/>
      <c r="T1787" s="48"/>
      <c r="U1787" s="48"/>
    </row>
    <row r="1788" spans="1:21" s="15" customFormat="1" ht="21" customHeight="1" x14ac:dyDescent="0.2">
      <c r="A1788" s="63"/>
      <c r="B1788" s="63"/>
      <c r="C1788" s="63"/>
      <c r="D1788" s="63"/>
      <c r="E1788" s="63"/>
      <c r="F1788" s="63"/>
      <c r="G1788" s="102"/>
      <c r="H1788" s="63"/>
      <c r="I1788" s="63"/>
      <c r="J1788" s="63"/>
      <c r="K1788" s="141" t="s">
        <v>238</v>
      </c>
      <c r="L1788" s="142">
        <f>SUM(L1773:L1787)</f>
        <v>96969.450000000012</v>
      </c>
      <c r="M1788" s="142">
        <f>SUM(M1773:M1787)</f>
        <v>4848.4499999999989</v>
      </c>
      <c r="N1788" s="19"/>
      <c r="O1788" s="48"/>
      <c r="P1788" s="48"/>
      <c r="Q1788" s="48"/>
      <c r="R1788" s="48"/>
      <c r="S1788" s="48"/>
      <c r="T1788" s="48"/>
      <c r="U1788" s="48"/>
    </row>
    <row r="1789" spans="1:21" s="15" customFormat="1" ht="14.25" customHeight="1" x14ac:dyDescent="0.2">
      <c r="A1789" s="63"/>
      <c r="B1789" s="63"/>
      <c r="C1789" s="63"/>
      <c r="D1789" s="63"/>
      <c r="E1789" s="63"/>
      <c r="F1789" s="63"/>
      <c r="G1789" s="102"/>
      <c r="H1789" s="63"/>
      <c r="I1789" s="63"/>
      <c r="J1789" s="63"/>
      <c r="K1789" s="135"/>
      <c r="L1789" s="136"/>
      <c r="M1789" s="136"/>
      <c r="N1789" s="19"/>
      <c r="O1789" s="48"/>
      <c r="P1789" s="48"/>
      <c r="Q1789" s="48"/>
      <c r="R1789" s="48"/>
      <c r="S1789" s="48"/>
      <c r="T1789" s="48"/>
      <c r="U1789" s="48"/>
    </row>
    <row r="1790" spans="1:21" s="15" customFormat="1" ht="18.75" customHeight="1" x14ac:dyDescent="0.2">
      <c r="A1790" s="63"/>
      <c r="B1790" s="63"/>
      <c r="C1790" s="63"/>
      <c r="D1790" s="63"/>
      <c r="E1790" s="63"/>
      <c r="F1790" s="63"/>
      <c r="G1790" s="102"/>
      <c r="H1790" s="63"/>
      <c r="I1790" s="63"/>
      <c r="J1790" s="63"/>
      <c r="K1790" s="144" t="s">
        <v>142</v>
      </c>
      <c r="L1790" s="153">
        <f>L1788+L1770+L1767+L1763+L1721+0.05</f>
        <v>500076.68999999994</v>
      </c>
      <c r="M1790" s="153">
        <f>M1788+M1770+M1767+M1763+M1721</f>
        <v>80514.851999999984</v>
      </c>
      <c r="N1790" s="19"/>
      <c r="O1790" s="48"/>
      <c r="P1790" s="48"/>
      <c r="Q1790" s="48"/>
      <c r="R1790" s="48"/>
      <c r="S1790" s="48"/>
      <c r="T1790" s="48"/>
      <c r="U1790" s="48"/>
    </row>
    <row r="1791" spans="1:21" ht="18" x14ac:dyDescent="0.25">
      <c r="A1791" s="2" t="s">
        <v>645</v>
      </c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84"/>
      <c r="M1791" s="2"/>
    </row>
    <row r="1792" spans="1:21" ht="18.75" thickBot="1" x14ac:dyDescent="0.3">
      <c r="A1792" s="168" t="s">
        <v>646</v>
      </c>
      <c r="B1792" s="168"/>
      <c r="C1792" s="168"/>
      <c r="D1792" s="168"/>
      <c r="E1792" s="168"/>
      <c r="F1792" s="168"/>
      <c r="G1792" s="168"/>
      <c r="H1792" s="168"/>
      <c r="I1792" s="168"/>
      <c r="J1792" s="168"/>
      <c r="K1792" s="168"/>
      <c r="L1792" s="168"/>
      <c r="M1792" s="168"/>
    </row>
    <row r="1793" spans="1:21" ht="27" customHeight="1" x14ac:dyDescent="0.2">
      <c r="A1793" s="75" t="s">
        <v>6</v>
      </c>
      <c r="B1793" s="76" t="s">
        <v>7</v>
      </c>
      <c r="C1793" s="76" t="s">
        <v>8</v>
      </c>
      <c r="D1793" s="76" t="s">
        <v>9</v>
      </c>
      <c r="E1793" s="76" t="s">
        <v>10</v>
      </c>
      <c r="F1793" s="76" t="s">
        <v>11</v>
      </c>
      <c r="G1793" s="76" t="s">
        <v>12</v>
      </c>
      <c r="H1793" s="76" t="s">
        <v>13</v>
      </c>
      <c r="I1793" s="76" t="s">
        <v>14</v>
      </c>
      <c r="J1793" s="76" t="s">
        <v>15</v>
      </c>
      <c r="K1793" s="76" t="s">
        <v>16</v>
      </c>
      <c r="L1793" s="77" t="s">
        <v>17</v>
      </c>
      <c r="M1793" s="77" t="s">
        <v>18</v>
      </c>
      <c r="N1793" s="133"/>
      <c r="O1793" s="133"/>
    </row>
    <row r="1794" spans="1:21" s="15" customFormat="1" ht="38.25" x14ac:dyDescent="0.2">
      <c r="A1794" s="10" t="s">
        <v>647</v>
      </c>
      <c r="B1794" s="11"/>
      <c r="C1794" s="12"/>
      <c r="D1794" s="12"/>
      <c r="E1794" s="180" t="s">
        <v>1575</v>
      </c>
      <c r="F1794" s="180"/>
      <c r="G1794" s="180"/>
      <c r="H1794" s="180"/>
      <c r="I1794" s="12"/>
      <c r="J1794" s="12"/>
      <c r="K1794" s="12"/>
      <c r="L1794" s="13"/>
      <c r="M1794" s="12"/>
      <c r="N1794" s="14"/>
    </row>
    <row r="1795" spans="1:21" s="15" customFormat="1" ht="50.1" customHeight="1" x14ac:dyDescent="0.2">
      <c r="A1795" s="49" t="s">
        <v>648</v>
      </c>
      <c r="B1795" s="49" t="s">
        <v>649</v>
      </c>
      <c r="C1795" s="49" t="s">
        <v>650</v>
      </c>
      <c r="D1795" s="49">
        <v>5150029086</v>
      </c>
      <c r="E1795" s="49" t="s">
        <v>651</v>
      </c>
      <c r="F1795" s="49" t="s">
        <v>652</v>
      </c>
      <c r="G1795" s="17">
        <v>42437</v>
      </c>
      <c r="H1795" s="49" t="s">
        <v>653</v>
      </c>
      <c r="I1795" s="49" t="s">
        <v>654</v>
      </c>
      <c r="J1795" s="49" t="s">
        <v>655</v>
      </c>
      <c r="K1795" s="49" t="s">
        <v>194</v>
      </c>
      <c r="L1795" s="18">
        <v>5168</v>
      </c>
      <c r="M1795" s="50">
        <v>1162.8</v>
      </c>
      <c r="N1795" s="19"/>
      <c r="O1795" s="48"/>
      <c r="P1795" s="48"/>
      <c r="Q1795" s="48"/>
      <c r="R1795" s="48"/>
      <c r="S1795" s="48"/>
      <c r="T1795" s="48"/>
      <c r="U1795" s="48"/>
    </row>
    <row r="1796" spans="1:21" s="15" customFormat="1" ht="16.5" x14ac:dyDescent="0.2">
      <c r="A1796" s="22"/>
      <c r="B1796" s="22"/>
      <c r="C1796" s="23"/>
      <c r="D1796" s="22"/>
      <c r="E1796" s="22"/>
      <c r="F1796" s="22"/>
      <c r="G1796" s="24"/>
      <c r="H1796" s="22"/>
      <c r="I1796" s="22"/>
      <c r="J1796" s="31"/>
      <c r="K1796" s="54" t="s">
        <v>39</v>
      </c>
      <c r="L1796" s="86">
        <f>SUM(L1795:L1795)</f>
        <v>5168</v>
      </c>
      <c r="M1796" s="86">
        <f>SUM(M1795:M1795)</f>
        <v>1162.8</v>
      </c>
      <c r="N1796" s="14"/>
    </row>
    <row r="1797" spans="1:21" s="15" customFormat="1" ht="38.25" x14ac:dyDescent="0.2">
      <c r="A1797" s="10" t="s">
        <v>656</v>
      </c>
      <c r="B1797" s="27"/>
      <c r="C1797" s="28"/>
      <c r="D1797" s="28"/>
      <c r="E1797" s="28"/>
      <c r="F1797" s="28"/>
      <c r="G1797" s="29"/>
      <c r="H1797" s="28"/>
      <c r="I1797" s="28"/>
      <c r="J1797" s="28"/>
      <c r="K1797" s="28"/>
      <c r="L1797" s="38"/>
      <c r="M1797" s="28"/>
      <c r="N1797" s="14"/>
    </row>
    <row r="1798" spans="1:21" s="15" customFormat="1" ht="50.1" customHeight="1" x14ac:dyDescent="0.2">
      <c r="A1798" s="49"/>
      <c r="B1798" s="49" t="s">
        <v>657</v>
      </c>
      <c r="C1798" s="49" t="s">
        <v>658</v>
      </c>
      <c r="D1798" s="49" t="s">
        <v>164</v>
      </c>
      <c r="E1798" s="49"/>
      <c r="F1798" s="49"/>
      <c r="G1798" s="17">
        <v>42688</v>
      </c>
      <c r="H1798" s="49" t="s">
        <v>431</v>
      </c>
      <c r="I1798" s="49" t="s">
        <v>432</v>
      </c>
      <c r="J1798" s="85">
        <v>252074068607</v>
      </c>
      <c r="K1798" s="49" t="s">
        <v>194</v>
      </c>
      <c r="L1798" s="18">
        <v>4002</v>
      </c>
      <c r="M1798" s="50">
        <v>100.05</v>
      </c>
      <c r="N1798" s="19"/>
      <c r="O1798" s="48"/>
      <c r="P1798" s="48"/>
      <c r="Q1798" s="48"/>
      <c r="R1798" s="48"/>
      <c r="S1798" s="48"/>
      <c r="T1798" s="48"/>
      <c r="U1798" s="48"/>
    </row>
    <row r="1799" spans="1:21" s="15" customFormat="1" ht="50.1" customHeight="1" x14ac:dyDescent="0.2">
      <c r="A1799" s="49"/>
      <c r="B1799" s="49" t="s">
        <v>657</v>
      </c>
      <c r="C1799" s="49" t="s">
        <v>658</v>
      </c>
      <c r="D1799" s="49" t="s">
        <v>164</v>
      </c>
      <c r="E1799" s="49"/>
      <c r="F1799" s="49"/>
      <c r="G1799" s="17">
        <v>42688</v>
      </c>
      <c r="H1799" s="49"/>
      <c r="I1799" s="49"/>
      <c r="J1799" s="49"/>
      <c r="K1799" s="49"/>
      <c r="L1799" s="18">
        <v>4002</v>
      </c>
      <c r="M1799" s="50">
        <v>100.05</v>
      </c>
      <c r="N1799" s="19"/>
      <c r="O1799" s="48"/>
      <c r="P1799" s="48"/>
      <c r="Q1799" s="48"/>
      <c r="R1799" s="48"/>
      <c r="S1799" s="48"/>
      <c r="T1799" s="48"/>
      <c r="U1799" s="48"/>
    </row>
    <row r="1800" spans="1:21" s="15" customFormat="1" ht="16.5" x14ac:dyDescent="0.2">
      <c r="A1800" s="22"/>
      <c r="B1800" s="22"/>
      <c r="C1800" s="23"/>
      <c r="D1800" s="22"/>
      <c r="E1800" s="22"/>
      <c r="F1800" s="22"/>
      <c r="G1800" s="24"/>
      <c r="H1800" s="22"/>
      <c r="I1800" s="22"/>
      <c r="J1800" s="31"/>
      <c r="K1800" s="54" t="s">
        <v>39</v>
      </c>
      <c r="L1800" s="86">
        <f>SUM(L1798:L1799)</f>
        <v>8004</v>
      </c>
      <c r="M1800" s="86">
        <f>SUM(M1798:M1799)</f>
        <v>200.1</v>
      </c>
      <c r="N1800" s="14"/>
    </row>
    <row r="1801" spans="1:21" ht="17.25" customHeight="1" x14ac:dyDescent="0.2">
      <c r="A1801" s="79"/>
      <c r="B1801" s="79"/>
      <c r="C1801" s="79"/>
      <c r="D1801" s="79"/>
      <c r="E1801" s="79"/>
      <c r="F1801" s="79"/>
      <c r="G1801" s="80"/>
      <c r="H1801" s="78"/>
      <c r="I1801" s="78"/>
      <c r="J1801" s="78"/>
      <c r="K1801" s="82"/>
      <c r="L1801" s="83"/>
      <c r="M1801" s="83"/>
      <c r="N1801" s="69"/>
    </row>
    <row r="1802" spans="1:21" ht="17.25" customHeight="1" x14ac:dyDescent="0.2">
      <c r="A1802" s="79"/>
      <c r="B1802" s="79"/>
      <c r="C1802" s="79"/>
      <c r="D1802" s="79"/>
      <c r="E1802" s="79"/>
      <c r="F1802" s="79"/>
      <c r="G1802" s="80"/>
      <c r="H1802" s="78"/>
      <c r="I1802" s="78"/>
      <c r="J1802" s="78"/>
      <c r="K1802" s="45" t="s">
        <v>142</v>
      </c>
      <c r="L1802" s="153">
        <f>L1800+L1796</f>
        <v>13172</v>
      </c>
      <c r="M1802" s="153">
        <f>M1800+M1796</f>
        <v>1362.8999999999999</v>
      </c>
      <c r="N1802" s="69"/>
    </row>
    <row r="1803" spans="1:21" s="15" customFormat="1" ht="23.25" customHeight="1" x14ac:dyDescent="0.2">
      <c r="A1803" s="63"/>
      <c r="B1803" s="63"/>
      <c r="C1803" s="63"/>
      <c r="D1803" s="63"/>
      <c r="E1803" s="63"/>
      <c r="F1803" s="63"/>
      <c r="G1803" s="102"/>
      <c r="H1803" s="63"/>
      <c r="I1803" s="63"/>
      <c r="J1803" s="63"/>
      <c r="K1803" s="63"/>
      <c r="L1803" s="105"/>
      <c r="M1803" s="105"/>
      <c r="N1803" s="19"/>
      <c r="O1803" s="48"/>
      <c r="P1803" s="48"/>
      <c r="Q1803" s="48"/>
      <c r="R1803" s="48"/>
      <c r="S1803" s="48"/>
      <c r="T1803" s="48"/>
      <c r="U1803" s="48"/>
    </row>
    <row r="1804" spans="1:21" ht="17.25" customHeight="1" x14ac:dyDescent="0.25">
      <c r="A1804" s="2" t="s">
        <v>659</v>
      </c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3"/>
      <c r="M1804" s="2"/>
      <c r="N1804" s="69"/>
    </row>
    <row r="1805" spans="1:21" ht="17.25" customHeight="1" thickBot="1" x14ac:dyDescent="0.3">
      <c r="A1805" s="168" t="s">
        <v>660</v>
      </c>
      <c r="B1805" s="168"/>
      <c r="C1805" s="168"/>
      <c r="D1805" s="168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69"/>
    </row>
    <row r="1806" spans="1:21" ht="27" customHeight="1" x14ac:dyDescent="0.2">
      <c r="A1806" s="75" t="s">
        <v>6</v>
      </c>
      <c r="B1806" s="76" t="s">
        <v>7</v>
      </c>
      <c r="C1806" s="76" t="s">
        <v>8</v>
      </c>
      <c r="D1806" s="76" t="s">
        <v>9</v>
      </c>
      <c r="E1806" s="76" t="s">
        <v>10</v>
      </c>
      <c r="F1806" s="76" t="s">
        <v>11</v>
      </c>
      <c r="G1806" s="76" t="s">
        <v>12</v>
      </c>
      <c r="H1806" s="76" t="s">
        <v>13</v>
      </c>
      <c r="I1806" s="76" t="s">
        <v>14</v>
      </c>
      <c r="J1806" s="76" t="s">
        <v>15</v>
      </c>
      <c r="K1806" s="76" t="s">
        <v>16</v>
      </c>
      <c r="L1806" s="77" t="s">
        <v>17</v>
      </c>
      <c r="M1806" s="77" t="s">
        <v>18</v>
      </c>
      <c r="N1806" s="133"/>
      <c r="O1806" s="133"/>
    </row>
    <row r="1807" spans="1:21" s="15" customFormat="1" ht="38.25" x14ac:dyDescent="0.2">
      <c r="A1807" s="10" t="s">
        <v>661</v>
      </c>
      <c r="B1807" s="11"/>
      <c r="C1807" s="12"/>
      <c r="D1807" s="12"/>
      <c r="E1807" s="180" t="s">
        <v>1575</v>
      </c>
      <c r="F1807" s="180"/>
      <c r="G1807" s="180"/>
      <c r="H1807" s="180"/>
      <c r="I1807" s="12"/>
      <c r="J1807" s="12"/>
      <c r="K1807" s="12"/>
      <c r="L1807" s="13"/>
      <c r="M1807" s="12"/>
      <c r="N1807" s="14"/>
    </row>
    <row r="1808" spans="1:21" s="15" customFormat="1" ht="50.1" customHeight="1" x14ac:dyDescent="0.2">
      <c r="A1808" s="49"/>
      <c r="B1808" s="49" t="s">
        <v>662</v>
      </c>
      <c r="C1808" s="49" t="s">
        <v>663</v>
      </c>
      <c r="D1808" s="49" t="s">
        <v>164</v>
      </c>
      <c r="E1808" s="49"/>
      <c r="F1808" s="49">
        <v>2</v>
      </c>
      <c r="G1808" s="17">
        <v>42664</v>
      </c>
      <c r="H1808" s="49"/>
      <c r="I1808" s="49"/>
      <c r="J1808" s="49"/>
      <c r="K1808" s="49" t="s">
        <v>38</v>
      </c>
      <c r="L1808" s="18">
        <v>5800</v>
      </c>
      <c r="M1808" s="50">
        <v>96.67</v>
      </c>
      <c r="N1808" s="19"/>
      <c r="O1808" s="48"/>
      <c r="P1808" s="48"/>
      <c r="Q1808" s="48"/>
      <c r="R1808" s="48"/>
      <c r="S1808" s="48"/>
      <c r="T1808" s="48"/>
      <c r="U1808" s="48"/>
    </row>
    <row r="1809" spans="1:21" s="15" customFormat="1" ht="50.1" customHeight="1" x14ac:dyDescent="0.2">
      <c r="A1809" s="49"/>
      <c r="B1809" s="49" t="s">
        <v>662</v>
      </c>
      <c r="C1809" s="49" t="s">
        <v>663</v>
      </c>
      <c r="D1809" s="49" t="s">
        <v>164</v>
      </c>
      <c r="E1809" s="49"/>
      <c r="F1809" s="49">
        <v>2</v>
      </c>
      <c r="G1809" s="17">
        <v>42664</v>
      </c>
      <c r="H1809" s="49"/>
      <c r="I1809" s="49"/>
      <c r="J1809" s="49"/>
      <c r="K1809" s="49" t="s">
        <v>38</v>
      </c>
      <c r="L1809" s="18">
        <v>5800</v>
      </c>
      <c r="M1809" s="50">
        <v>96.67</v>
      </c>
      <c r="N1809" s="19"/>
      <c r="O1809" s="48"/>
      <c r="P1809" s="48"/>
      <c r="Q1809" s="48"/>
      <c r="R1809" s="48"/>
      <c r="S1809" s="48"/>
      <c r="T1809" s="48"/>
      <c r="U1809" s="48"/>
    </row>
    <row r="1810" spans="1:21" s="15" customFormat="1" ht="50.1" customHeight="1" x14ac:dyDescent="0.2">
      <c r="A1810" s="49"/>
      <c r="B1810" s="49" t="s">
        <v>662</v>
      </c>
      <c r="C1810" s="49" t="s">
        <v>663</v>
      </c>
      <c r="D1810" s="49" t="s">
        <v>164</v>
      </c>
      <c r="E1810" s="49"/>
      <c r="F1810" s="49">
        <v>2</v>
      </c>
      <c r="G1810" s="17">
        <v>42664</v>
      </c>
      <c r="H1810" s="49"/>
      <c r="I1810" s="49"/>
      <c r="J1810" s="49"/>
      <c r="K1810" s="49" t="s">
        <v>38</v>
      </c>
      <c r="L1810" s="18">
        <v>5800</v>
      </c>
      <c r="M1810" s="50">
        <v>96.67</v>
      </c>
      <c r="N1810" s="19"/>
      <c r="O1810" s="48"/>
      <c r="P1810" s="48"/>
      <c r="Q1810" s="48"/>
      <c r="R1810" s="48"/>
      <c r="S1810" s="48"/>
      <c r="T1810" s="48"/>
      <c r="U1810" s="48"/>
    </row>
    <row r="1811" spans="1:21" s="15" customFormat="1" ht="50.1" customHeight="1" x14ac:dyDescent="0.2">
      <c r="A1811" s="49"/>
      <c r="B1811" s="49" t="s">
        <v>662</v>
      </c>
      <c r="C1811" s="49" t="s">
        <v>663</v>
      </c>
      <c r="D1811" s="49" t="s">
        <v>164</v>
      </c>
      <c r="E1811" s="49"/>
      <c r="F1811" s="49">
        <v>2</v>
      </c>
      <c r="G1811" s="17">
        <v>42664</v>
      </c>
      <c r="H1811" s="49"/>
      <c r="I1811" s="49"/>
      <c r="J1811" s="49"/>
      <c r="K1811" s="49" t="s">
        <v>38</v>
      </c>
      <c r="L1811" s="18">
        <v>5800</v>
      </c>
      <c r="M1811" s="50">
        <v>96.67</v>
      </c>
      <c r="N1811" s="19"/>
      <c r="O1811" s="48"/>
      <c r="P1811" s="48"/>
      <c r="Q1811" s="48"/>
      <c r="R1811" s="48"/>
      <c r="S1811" s="48"/>
      <c r="T1811" s="48"/>
      <c r="U1811" s="48"/>
    </row>
    <row r="1812" spans="1:21" s="15" customFormat="1" ht="50.1" customHeight="1" x14ac:dyDescent="0.2">
      <c r="A1812" s="49"/>
      <c r="B1812" s="49" t="s">
        <v>662</v>
      </c>
      <c r="C1812" s="49" t="s">
        <v>663</v>
      </c>
      <c r="D1812" s="49" t="s">
        <v>164</v>
      </c>
      <c r="E1812" s="49"/>
      <c r="F1812" s="49">
        <v>2</v>
      </c>
      <c r="G1812" s="17">
        <v>42664</v>
      </c>
      <c r="H1812" s="49"/>
      <c r="I1812" s="49"/>
      <c r="J1812" s="49"/>
      <c r="K1812" s="49" t="s">
        <v>38</v>
      </c>
      <c r="L1812" s="18">
        <v>5800</v>
      </c>
      <c r="M1812" s="50">
        <f>96.67-0.01</f>
        <v>96.66</v>
      </c>
      <c r="N1812" s="19"/>
      <c r="O1812" s="48"/>
      <c r="P1812" s="48"/>
      <c r="Q1812" s="48"/>
      <c r="R1812" s="48"/>
      <c r="S1812" s="48"/>
      <c r="T1812" s="48"/>
      <c r="U1812" s="48"/>
    </row>
    <row r="1813" spans="1:21" s="15" customFormat="1" ht="50.1" customHeight="1" x14ac:dyDescent="0.2">
      <c r="A1813" s="49"/>
      <c r="B1813" s="49" t="s">
        <v>662</v>
      </c>
      <c r="C1813" s="49" t="s">
        <v>663</v>
      </c>
      <c r="D1813" s="49" t="s">
        <v>164</v>
      </c>
      <c r="E1813" s="49"/>
      <c r="F1813" s="49">
        <v>2</v>
      </c>
      <c r="G1813" s="17">
        <v>42664</v>
      </c>
      <c r="H1813" s="49"/>
      <c r="I1813" s="49"/>
      <c r="J1813" s="49"/>
      <c r="K1813" s="49" t="s">
        <v>38</v>
      </c>
      <c r="L1813" s="18">
        <v>5800</v>
      </c>
      <c r="M1813" s="50">
        <f>96.67-0.01</f>
        <v>96.66</v>
      </c>
      <c r="N1813" s="19"/>
      <c r="O1813" s="48"/>
      <c r="P1813" s="48"/>
      <c r="Q1813" s="48"/>
      <c r="R1813" s="48"/>
      <c r="S1813" s="48"/>
      <c r="T1813" s="48"/>
      <c r="U1813" s="48"/>
    </row>
    <row r="1814" spans="1:21" s="15" customFormat="1" ht="19.5" customHeight="1" x14ac:dyDescent="0.2">
      <c r="A1814" s="22"/>
      <c r="B1814" s="22"/>
      <c r="C1814" s="23"/>
      <c r="D1814" s="22"/>
      <c r="E1814" s="22"/>
      <c r="F1814" s="22"/>
      <c r="G1814" s="24"/>
      <c r="H1814" s="22"/>
      <c r="I1814" s="22"/>
      <c r="J1814" s="31"/>
      <c r="K1814" s="54" t="s">
        <v>39</v>
      </c>
      <c r="L1814" s="26">
        <f>SUM(L1808:L1813)</f>
        <v>34800</v>
      </c>
      <c r="M1814" s="26">
        <f>SUM(M1808:M1813)</f>
        <v>580</v>
      </c>
      <c r="N1814" s="14"/>
    </row>
    <row r="1815" spans="1:21" s="15" customFormat="1" ht="16.5" x14ac:dyDescent="0.2">
      <c r="A1815" s="32"/>
      <c r="B1815" s="32"/>
      <c r="C1815" s="33"/>
      <c r="D1815" s="32"/>
      <c r="E1815" s="32"/>
      <c r="F1815" s="32"/>
      <c r="G1815" s="34"/>
      <c r="H1815" s="32"/>
      <c r="I1815" s="32"/>
      <c r="J1815" s="32"/>
      <c r="K1815" s="40"/>
      <c r="L1815" s="41"/>
      <c r="M1815" s="41"/>
      <c r="N1815" s="14"/>
    </row>
    <row r="1816" spans="1:21" s="15" customFormat="1" ht="31.5" customHeight="1" x14ac:dyDescent="0.2">
      <c r="A1816" s="162" t="s">
        <v>1586</v>
      </c>
      <c r="B1816" s="149"/>
      <c r="C1816" s="150"/>
      <c r="D1816" s="150"/>
      <c r="E1816" s="167" t="s">
        <v>204</v>
      </c>
      <c r="F1816" s="167"/>
      <c r="G1816" s="167"/>
      <c r="H1816" s="167"/>
      <c r="I1816" s="150"/>
      <c r="J1816" s="150"/>
      <c r="K1816" s="150"/>
      <c r="L1816" s="150"/>
      <c r="M1816" s="151"/>
      <c r="N1816" s="14"/>
    </row>
    <row r="1817" spans="1:21" s="15" customFormat="1" ht="38.25" x14ac:dyDescent="0.2">
      <c r="A1817" s="49"/>
      <c r="B1817" s="49" t="s">
        <v>1587</v>
      </c>
      <c r="C1817" s="49" t="s">
        <v>1588</v>
      </c>
      <c r="D1817" s="49" t="s">
        <v>177</v>
      </c>
      <c r="E1817" s="49" t="s">
        <v>1589</v>
      </c>
      <c r="F1817" s="137" t="s">
        <v>1590</v>
      </c>
      <c r="G1817" s="138">
        <v>42712</v>
      </c>
      <c r="H1817" s="49" t="s">
        <v>24</v>
      </c>
      <c r="I1817" s="49" t="s">
        <v>24</v>
      </c>
      <c r="J1817" s="49" t="s">
        <v>708</v>
      </c>
      <c r="K1817" s="49" t="s">
        <v>1591</v>
      </c>
      <c r="L1817" s="18">
        <v>606959.59</v>
      </c>
      <c r="M1817" s="50">
        <v>0</v>
      </c>
      <c r="N1817" s="14"/>
    </row>
    <row r="1818" spans="1:21" s="15" customFormat="1" ht="16.5" x14ac:dyDescent="0.2">
      <c r="A1818" s="119"/>
      <c r="B1818" s="106"/>
      <c r="C1818" s="114"/>
      <c r="D1818" s="114"/>
      <c r="E1818" s="114"/>
      <c r="F1818" s="114"/>
      <c r="G1818" s="114"/>
      <c r="H1818" s="114"/>
      <c r="I1818" s="114"/>
      <c r="J1818" s="114"/>
      <c r="K1818" s="141" t="s">
        <v>238</v>
      </c>
      <c r="L1818" s="142">
        <f>SUM(L1817)</f>
        <v>606959.59</v>
      </c>
      <c r="M1818" s="142">
        <f>SUM(M1817)</f>
        <v>0</v>
      </c>
      <c r="N1818" s="14"/>
    </row>
    <row r="1819" spans="1:21" s="15" customFormat="1" ht="16.5" x14ac:dyDescent="0.2">
      <c r="A1819" s="32"/>
      <c r="B1819" s="32"/>
      <c r="C1819" s="33"/>
      <c r="D1819" s="32"/>
      <c r="E1819" s="32"/>
      <c r="F1819" s="32"/>
      <c r="G1819" s="34"/>
      <c r="H1819" s="32"/>
      <c r="I1819" s="32"/>
      <c r="J1819" s="32"/>
      <c r="K1819" s="156"/>
      <c r="L1819" s="143"/>
      <c r="M1819" s="143"/>
      <c r="N1819" s="14"/>
    </row>
    <row r="1820" spans="1:21" s="15" customFormat="1" ht="50.1" customHeight="1" x14ac:dyDescent="0.2">
      <c r="A1820" s="140" t="s">
        <v>1571</v>
      </c>
      <c r="B1820" s="174"/>
      <c r="C1820" s="175"/>
      <c r="D1820" s="175"/>
      <c r="E1820" s="175"/>
      <c r="F1820" s="175"/>
      <c r="G1820" s="175"/>
      <c r="H1820" s="175"/>
      <c r="I1820" s="175"/>
      <c r="J1820" s="175"/>
      <c r="K1820" s="175"/>
      <c r="L1820" s="175"/>
      <c r="M1820" s="175"/>
      <c r="N1820" s="19"/>
      <c r="O1820" s="48"/>
      <c r="P1820" s="48"/>
      <c r="Q1820" s="48"/>
      <c r="R1820" s="48"/>
      <c r="S1820" s="48"/>
      <c r="T1820" s="48"/>
      <c r="U1820" s="48"/>
    </row>
    <row r="1821" spans="1:21" s="15" customFormat="1" ht="50.1" customHeight="1" x14ac:dyDescent="0.2">
      <c r="A1821" s="49" t="s">
        <v>855</v>
      </c>
      <c r="B1821" s="49" t="s">
        <v>1570</v>
      </c>
      <c r="C1821" s="49" t="s">
        <v>1226</v>
      </c>
      <c r="D1821" s="49" t="s">
        <v>233</v>
      </c>
      <c r="E1821" s="49" t="s">
        <v>1067</v>
      </c>
      <c r="F1821" s="49" t="s">
        <v>707</v>
      </c>
      <c r="G1821" s="17">
        <v>42349</v>
      </c>
      <c r="H1821" s="49" t="s">
        <v>24</v>
      </c>
      <c r="I1821" s="49" t="s">
        <v>24</v>
      </c>
      <c r="J1821" s="49" t="s">
        <v>708</v>
      </c>
      <c r="K1821" s="49" t="s">
        <v>38</v>
      </c>
      <c r="L1821" s="18">
        <v>52512.02</v>
      </c>
      <c r="M1821" s="50">
        <f>5251.2/2</f>
        <v>2625.6</v>
      </c>
      <c r="N1821" s="19"/>
      <c r="O1821" s="48"/>
      <c r="P1821" s="48"/>
      <c r="Q1821" s="48"/>
      <c r="R1821" s="48"/>
      <c r="S1821" s="48"/>
      <c r="T1821" s="48"/>
      <c r="U1821" s="48"/>
    </row>
    <row r="1822" spans="1:21" s="15" customFormat="1" ht="50.1" customHeight="1" x14ac:dyDescent="0.2">
      <c r="A1822" s="49" t="s">
        <v>855</v>
      </c>
      <c r="B1822" s="49" t="s">
        <v>1570</v>
      </c>
      <c r="C1822" s="49" t="s">
        <v>1226</v>
      </c>
      <c r="D1822" s="49" t="s">
        <v>233</v>
      </c>
      <c r="E1822" s="49" t="s">
        <v>1067</v>
      </c>
      <c r="F1822" s="49" t="s">
        <v>707</v>
      </c>
      <c r="G1822" s="17">
        <v>42349</v>
      </c>
      <c r="H1822" s="49" t="s">
        <v>24</v>
      </c>
      <c r="I1822" s="49" t="s">
        <v>24</v>
      </c>
      <c r="J1822" s="49" t="s">
        <v>708</v>
      </c>
      <c r="K1822" s="49" t="s">
        <v>38</v>
      </c>
      <c r="L1822" s="18">
        <v>52512.02</v>
      </c>
      <c r="M1822" s="50">
        <f t="shared" ref="M1822:M1844" si="22">5251.2/2</f>
        <v>2625.6</v>
      </c>
      <c r="N1822" s="19"/>
      <c r="O1822" s="48"/>
      <c r="P1822" s="48"/>
      <c r="Q1822" s="48"/>
      <c r="R1822" s="48"/>
      <c r="S1822" s="48"/>
      <c r="T1822" s="48"/>
      <c r="U1822" s="48"/>
    </row>
    <row r="1823" spans="1:21" s="15" customFormat="1" ht="50.1" customHeight="1" x14ac:dyDescent="0.2">
      <c r="A1823" s="49" t="s">
        <v>855</v>
      </c>
      <c r="B1823" s="49" t="s">
        <v>1570</v>
      </c>
      <c r="C1823" s="49" t="s">
        <v>1226</v>
      </c>
      <c r="D1823" s="49" t="s">
        <v>233</v>
      </c>
      <c r="E1823" s="49" t="s">
        <v>1067</v>
      </c>
      <c r="F1823" s="49" t="s">
        <v>707</v>
      </c>
      <c r="G1823" s="17">
        <v>42349</v>
      </c>
      <c r="H1823" s="49" t="s">
        <v>24</v>
      </c>
      <c r="I1823" s="49" t="s">
        <v>24</v>
      </c>
      <c r="J1823" s="49" t="s">
        <v>708</v>
      </c>
      <c r="K1823" s="49" t="s">
        <v>38</v>
      </c>
      <c r="L1823" s="18">
        <v>52512.02</v>
      </c>
      <c r="M1823" s="50">
        <f t="shared" si="22"/>
        <v>2625.6</v>
      </c>
      <c r="N1823" s="19"/>
      <c r="O1823" s="48"/>
      <c r="P1823" s="48"/>
      <c r="Q1823" s="48"/>
      <c r="R1823" s="48"/>
      <c r="S1823" s="48"/>
      <c r="T1823" s="48"/>
      <c r="U1823" s="48"/>
    </row>
    <row r="1824" spans="1:21" s="15" customFormat="1" ht="50.1" customHeight="1" x14ac:dyDescent="0.2">
      <c r="A1824" s="49" t="s">
        <v>855</v>
      </c>
      <c r="B1824" s="49" t="s">
        <v>1570</v>
      </c>
      <c r="C1824" s="49" t="s">
        <v>1226</v>
      </c>
      <c r="D1824" s="49" t="s">
        <v>233</v>
      </c>
      <c r="E1824" s="49" t="s">
        <v>1067</v>
      </c>
      <c r="F1824" s="49" t="s">
        <v>707</v>
      </c>
      <c r="G1824" s="17">
        <v>42349</v>
      </c>
      <c r="H1824" s="49" t="s">
        <v>24</v>
      </c>
      <c r="I1824" s="49" t="s">
        <v>24</v>
      </c>
      <c r="J1824" s="49" t="s">
        <v>708</v>
      </c>
      <c r="K1824" s="49" t="s">
        <v>38</v>
      </c>
      <c r="L1824" s="18">
        <v>52512.02</v>
      </c>
      <c r="M1824" s="50">
        <f t="shared" si="22"/>
        <v>2625.6</v>
      </c>
      <c r="N1824" s="19"/>
      <c r="O1824" s="48"/>
      <c r="P1824" s="48"/>
      <c r="Q1824" s="48"/>
      <c r="R1824" s="48"/>
      <c r="S1824" s="48"/>
      <c r="T1824" s="48"/>
      <c r="U1824" s="48"/>
    </row>
    <row r="1825" spans="1:21" s="15" customFormat="1" ht="50.1" customHeight="1" x14ac:dyDescent="0.2">
      <c r="A1825" s="49" t="s">
        <v>855</v>
      </c>
      <c r="B1825" s="49" t="s">
        <v>1570</v>
      </c>
      <c r="C1825" s="49" t="s">
        <v>1226</v>
      </c>
      <c r="D1825" s="49" t="s">
        <v>233</v>
      </c>
      <c r="E1825" s="49" t="s">
        <v>1067</v>
      </c>
      <c r="F1825" s="49" t="s">
        <v>707</v>
      </c>
      <c r="G1825" s="17">
        <v>42349</v>
      </c>
      <c r="H1825" s="49" t="s">
        <v>24</v>
      </c>
      <c r="I1825" s="49" t="s">
        <v>24</v>
      </c>
      <c r="J1825" s="49" t="s">
        <v>708</v>
      </c>
      <c r="K1825" s="49" t="s">
        <v>38</v>
      </c>
      <c r="L1825" s="18">
        <v>52512.02</v>
      </c>
      <c r="M1825" s="50">
        <f t="shared" si="22"/>
        <v>2625.6</v>
      </c>
      <c r="N1825" s="19"/>
      <c r="O1825" s="48"/>
      <c r="P1825" s="48"/>
      <c r="Q1825" s="48"/>
      <c r="R1825" s="48"/>
      <c r="S1825" s="48"/>
      <c r="T1825" s="48"/>
      <c r="U1825" s="48"/>
    </row>
    <row r="1826" spans="1:21" s="15" customFormat="1" ht="50.1" customHeight="1" x14ac:dyDescent="0.2">
      <c r="A1826" s="49" t="s">
        <v>855</v>
      </c>
      <c r="B1826" s="49" t="s">
        <v>1570</v>
      </c>
      <c r="C1826" s="49" t="s">
        <v>1226</v>
      </c>
      <c r="D1826" s="49" t="s">
        <v>233</v>
      </c>
      <c r="E1826" s="49" t="s">
        <v>1067</v>
      </c>
      <c r="F1826" s="49" t="s">
        <v>707</v>
      </c>
      <c r="G1826" s="17">
        <v>42349</v>
      </c>
      <c r="H1826" s="49" t="s">
        <v>24</v>
      </c>
      <c r="I1826" s="49" t="s">
        <v>24</v>
      </c>
      <c r="J1826" s="49" t="s">
        <v>708</v>
      </c>
      <c r="K1826" s="49" t="s">
        <v>38</v>
      </c>
      <c r="L1826" s="18">
        <v>52512.02</v>
      </c>
      <c r="M1826" s="50">
        <f t="shared" si="22"/>
        <v>2625.6</v>
      </c>
      <c r="N1826" s="19"/>
      <c r="O1826" s="48"/>
      <c r="P1826" s="48"/>
      <c r="Q1826" s="48"/>
      <c r="R1826" s="48"/>
      <c r="S1826" s="48"/>
      <c r="T1826" s="48"/>
      <c r="U1826" s="48"/>
    </row>
    <row r="1827" spans="1:21" s="15" customFormat="1" ht="50.1" customHeight="1" x14ac:dyDescent="0.2">
      <c r="A1827" s="49" t="s">
        <v>855</v>
      </c>
      <c r="B1827" s="49" t="s">
        <v>1570</v>
      </c>
      <c r="C1827" s="49" t="s">
        <v>1226</v>
      </c>
      <c r="D1827" s="49" t="s">
        <v>233</v>
      </c>
      <c r="E1827" s="49" t="s">
        <v>1067</v>
      </c>
      <c r="F1827" s="49" t="s">
        <v>707</v>
      </c>
      <c r="G1827" s="17">
        <v>42349</v>
      </c>
      <c r="H1827" s="49" t="s">
        <v>24</v>
      </c>
      <c r="I1827" s="49" t="s">
        <v>24</v>
      </c>
      <c r="J1827" s="49" t="s">
        <v>708</v>
      </c>
      <c r="K1827" s="49" t="s">
        <v>38</v>
      </c>
      <c r="L1827" s="18">
        <v>52512.02</v>
      </c>
      <c r="M1827" s="50">
        <f t="shared" si="22"/>
        <v>2625.6</v>
      </c>
      <c r="N1827" s="19"/>
      <c r="O1827" s="48"/>
      <c r="P1827" s="48"/>
      <c r="Q1827" s="48"/>
      <c r="R1827" s="48"/>
      <c r="S1827" s="48"/>
      <c r="T1827" s="48"/>
      <c r="U1827" s="48"/>
    </row>
    <row r="1828" spans="1:21" s="15" customFormat="1" ht="50.1" customHeight="1" x14ac:dyDescent="0.2">
      <c r="A1828" s="49" t="s">
        <v>855</v>
      </c>
      <c r="B1828" s="49" t="s">
        <v>1570</v>
      </c>
      <c r="C1828" s="49" t="s">
        <v>1226</v>
      </c>
      <c r="D1828" s="49" t="s">
        <v>233</v>
      </c>
      <c r="E1828" s="49" t="s">
        <v>1067</v>
      </c>
      <c r="F1828" s="49" t="s">
        <v>707</v>
      </c>
      <c r="G1828" s="17">
        <v>42349</v>
      </c>
      <c r="H1828" s="49" t="s">
        <v>24</v>
      </c>
      <c r="I1828" s="49" t="s">
        <v>24</v>
      </c>
      <c r="J1828" s="49" t="s">
        <v>708</v>
      </c>
      <c r="K1828" s="49" t="s">
        <v>38</v>
      </c>
      <c r="L1828" s="18">
        <v>52512.02</v>
      </c>
      <c r="M1828" s="50">
        <f t="shared" si="22"/>
        <v>2625.6</v>
      </c>
      <c r="N1828" s="19"/>
      <c r="O1828" s="48"/>
      <c r="P1828" s="48"/>
      <c r="Q1828" s="48"/>
      <c r="R1828" s="48"/>
      <c r="S1828" s="48"/>
      <c r="T1828" s="48"/>
      <c r="U1828" s="48"/>
    </row>
    <row r="1829" spans="1:21" s="15" customFormat="1" ht="50.1" customHeight="1" x14ac:dyDescent="0.2">
      <c r="A1829" s="49" t="s">
        <v>855</v>
      </c>
      <c r="B1829" s="49" t="s">
        <v>1570</v>
      </c>
      <c r="C1829" s="49" t="s">
        <v>1226</v>
      </c>
      <c r="D1829" s="49" t="s">
        <v>233</v>
      </c>
      <c r="E1829" s="49" t="s">
        <v>1067</v>
      </c>
      <c r="F1829" s="49" t="s">
        <v>707</v>
      </c>
      <c r="G1829" s="17">
        <v>42349</v>
      </c>
      <c r="H1829" s="49" t="s">
        <v>24</v>
      </c>
      <c r="I1829" s="49" t="s">
        <v>24</v>
      </c>
      <c r="J1829" s="49" t="s">
        <v>708</v>
      </c>
      <c r="K1829" s="49" t="s">
        <v>38</v>
      </c>
      <c r="L1829" s="18">
        <v>52512.02</v>
      </c>
      <c r="M1829" s="50">
        <f t="shared" si="22"/>
        <v>2625.6</v>
      </c>
      <c r="N1829" s="19"/>
      <c r="O1829" s="48"/>
      <c r="P1829" s="48"/>
      <c r="Q1829" s="48"/>
      <c r="R1829" s="48"/>
      <c r="S1829" s="48"/>
      <c r="T1829" s="48"/>
      <c r="U1829" s="48"/>
    </row>
    <row r="1830" spans="1:21" s="15" customFormat="1" ht="50.1" customHeight="1" x14ac:dyDescent="0.2">
      <c r="A1830" s="49" t="s">
        <v>855</v>
      </c>
      <c r="B1830" s="49" t="s">
        <v>1570</v>
      </c>
      <c r="C1830" s="49" t="s">
        <v>1226</v>
      </c>
      <c r="D1830" s="49" t="s">
        <v>233</v>
      </c>
      <c r="E1830" s="49" t="s">
        <v>1067</v>
      </c>
      <c r="F1830" s="49" t="s">
        <v>707</v>
      </c>
      <c r="G1830" s="17">
        <v>42349</v>
      </c>
      <c r="H1830" s="49" t="s">
        <v>24</v>
      </c>
      <c r="I1830" s="49" t="s">
        <v>24</v>
      </c>
      <c r="J1830" s="49" t="s">
        <v>708</v>
      </c>
      <c r="K1830" s="49" t="s">
        <v>38</v>
      </c>
      <c r="L1830" s="18">
        <v>52512.02</v>
      </c>
      <c r="M1830" s="50">
        <f t="shared" si="22"/>
        <v>2625.6</v>
      </c>
      <c r="N1830" s="19"/>
      <c r="O1830" s="48"/>
      <c r="P1830" s="48"/>
      <c r="Q1830" s="48"/>
      <c r="R1830" s="48"/>
      <c r="S1830" s="48"/>
      <c r="T1830" s="48"/>
      <c r="U1830" s="48"/>
    </row>
    <row r="1831" spans="1:21" s="15" customFormat="1" ht="50.1" customHeight="1" x14ac:dyDescent="0.2">
      <c r="A1831" s="49" t="s">
        <v>855</v>
      </c>
      <c r="B1831" s="49" t="s">
        <v>1570</v>
      </c>
      <c r="C1831" s="49" t="s">
        <v>1226</v>
      </c>
      <c r="D1831" s="49" t="s">
        <v>233</v>
      </c>
      <c r="E1831" s="49" t="s">
        <v>1067</v>
      </c>
      <c r="F1831" s="49" t="s">
        <v>707</v>
      </c>
      <c r="G1831" s="17">
        <v>42349</v>
      </c>
      <c r="H1831" s="49" t="s">
        <v>24</v>
      </c>
      <c r="I1831" s="49" t="s">
        <v>24</v>
      </c>
      <c r="J1831" s="49" t="s">
        <v>708</v>
      </c>
      <c r="K1831" s="49" t="s">
        <v>38</v>
      </c>
      <c r="L1831" s="18">
        <v>52512.02</v>
      </c>
      <c r="M1831" s="50">
        <f t="shared" si="22"/>
        <v>2625.6</v>
      </c>
      <c r="N1831" s="19"/>
      <c r="O1831" s="48"/>
      <c r="P1831" s="48"/>
      <c r="Q1831" s="48"/>
      <c r="R1831" s="48"/>
      <c r="S1831" s="48"/>
      <c r="T1831" s="48"/>
      <c r="U1831" s="48"/>
    </row>
    <row r="1832" spans="1:21" s="15" customFormat="1" ht="50.1" customHeight="1" x14ac:dyDescent="0.2">
      <c r="A1832" s="49" t="s">
        <v>855</v>
      </c>
      <c r="B1832" s="49" t="s">
        <v>1570</v>
      </c>
      <c r="C1832" s="49" t="s">
        <v>1226</v>
      </c>
      <c r="D1832" s="49" t="s">
        <v>233</v>
      </c>
      <c r="E1832" s="49" t="s">
        <v>1067</v>
      </c>
      <c r="F1832" s="49" t="s">
        <v>707</v>
      </c>
      <c r="G1832" s="17">
        <v>42349</v>
      </c>
      <c r="H1832" s="49" t="s">
        <v>24</v>
      </c>
      <c r="I1832" s="49" t="s">
        <v>24</v>
      </c>
      <c r="J1832" s="49" t="s">
        <v>708</v>
      </c>
      <c r="K1832" s="49" t="s">
        <v>38</v>
      </c>
      <c r="L1832" s="18">
        <v>52512.02</v>
      </c>
      <c r="M1832" s="50">
        <f t="shared" si="22"/>
        <v>2625.6</v>
      </c>
      <c r="N1832" s="19"/>
      <c r="O1832" s="48"/>
      <c r="P1832" s="48"/>
      <c r="Q1832" s="48"/>
      <c r="R1832" s="48"/>
      <c r="S1832" s="48"/>
      <c r="T1832" s="48"/>
      <c r="U1832" s="48"/>
    </row>
    <row r="1833" spans="1:21" s="15" customFormat="1" ht="50.1" customHeight="1" x14ac:dyDescent="0.2">
      <c r="A1833" s="49" t="s">
        <v>855</v>
      </c>
      <c r="B1833" s="49" t="s">
        <v>1570</v>
      </c>
      <c r="C1833" s="49" t="s">
        <v>1226</v>
      </c>
      <c r="D1833" s="49" t="s">
        <v>233</v>
      </c>
      <c r="E1833" s="49" t="s">
        <v>1067</v>
      </c>
      <c r="F1833" s="49" t="s">
        <v>707</v>
      </c>
      <c r="G1833" s="17">
        <v>42349</v>
      </c>
      <c r="H1833" s="49" t="s">
        <v>24</v>
      </c>
      <c r="I1833" s="49" t="s">
        <v>24</v>
      </c>
      <c r="J1833" s="49" t="s">
        <v>708</v>
      </c>
      <c r="K1833" s="49" t="s">
        <v>38</v>
      </c>
      <c r="L1833" s="18">
        <v>52512.02</v>
      </c>
      <c r="M1833" s="50">
        <f t="shared" si="22"/>
        <v>2625.6</v>
      </c>
      <c r="N1833" s="19"/>
      <c r="O1833" s="48"/>
      <c r="P1833" s="48"/>
      <c r="Q1833" s="48"/>
      <c r="R1833" s="48"/>
      <c r="S1833" s="48"/>
      <c r="T1833" s="48"/>
      <c r="U1833" s="48"/>
    </row>
    <row r="1834" spans="1:21" s="15" customFormat="1" ht="50.1" customHeight="1" x14ac:dyDescent="0.2">
      <c r="A1834" s="49" t="s">
        <v>855</v>
      </c>
      <c r="B1834" s="49" t="s">
        <v>1570</v>
      </c>
      <c r="C1834" s="49" t="s">
        <v>1226</v>
      </c>
      <c r="D1834" s="49" t="s">
        <v>233</v>
      </c>
      <c r="E1834" s="49" t="s">
        <v>1067</v>
      </c>
      <c r="F1834" s="49" t="s">
        <v>707</v>
      </c>
      <c r="G1834" s="17">
        <v>42349</v>
      </c>
      <c r="H1834" s="49" t="s">
        <v>24</v>
      </c>
      <c r="I1834" s="49" t="s">
        <v>24</v>
      </c>
      <c r="J1834" s="49" t="s">
        <v>708</v>
      </c>
      <c r="K1834" s="49" t="s">
        <v>38</v>
      </c>
      <c r="L1834" s="18">
        <v>52512.02</v>
      </c>
      <c r="M1834" s="50">
        <f t="shared" si="22"/>
        <v>2625.6</v>
      </c>
      <c r="N1834" s="19"/>
      <c r="O1834" s="48"/>
      <c r="P1834" s="48"/>
      <c r="Q1834" s="48"/>
      <c r="R1834" s="48"/>
      <c r="S1834" s="48"/>
      <c r="T1834" s="48"/>
      <c r="U1834" s="48"/>
    </row>
    <row r="1835" spans="1:21" s="15" customFormat="1" ht="50.1" customHeight="1" x14ac:dyDescent="0.2">
      <c r="A1835" s="49" t="s">
        <v>855</v>
      </c>
      <c r="B1835" s="49" t="s">
        <v>1570</v>
      </c>
      <c r="C1835" s="49" t="s">
        <v>1226</v>
      </c>
      <c r="D1835" s="49" t="s">
        <v>233</v>
      </c>
      <c r="E1835" s="49" t="s">
        <v>1067</v>
      </c>
      <c r="F1835" s="49" t="s">
        <v>707</v>
      </c>
      <c r="G1835" s="17">
        <v>42349</v>
      </c>
      <c r="H1835" s="49" t="s">
        <v>24</v>
      </c>
      <c r="I1835" s="49" t="s">
        <v>24</v>
      </c>
      <c r="J1835" s="49" t="s">
        <v>708</v>
      </c>
      <c r="K1835" s="49" t="s">
        <v>38</v>
      </c>
      <c r="L1835" s="18">
        <v>52512.02</v>
      </c>
      <c r="M1835" s="50">
        <f t="shared" si="22"/>
        <v>2625.6</v>
      </c>
      <c r="N1835" s="19"/>
      <c r="O1835" s="48"/>
      <c r="P1835" s="48"/>
      <c r="Q1835" s="48"/>
      <c r="R1835" s="48"/>
      <c r="S1835" s="48"/>
      <c r="T1835" s="48"/>
      <c r="U1835" s="48"/>
    </row>
    <row r="1836" spans="1:21" s="15" customFormat="1" ht="50.1" customHeight="1" x14ac:dyDescent="0.2">
      <c r="A1836" s="49" t="s">
        <v>855</v>
      </c>
      <c r="B1836" s="49" t="s">
        <v>1570</v>
      </c>
      <c r="C1836" s="49" t="s">
        <v>1226</v>
      </c>
      <c r="D1836" s="49" t="s">
        <v>233</v>
      </c>
      <c r="E1836" s="49" t="s">
        <v>1067</v>
      </c>
      <c r="F1836" s="49" t="s">
        <v>707</v>
      </c>
      <c r="G1836" s="17">
        <v>42349</v>
      </c>
      <c r="H1836" s="49" t="s">
        <v>24</v>
      </c>
      <c r="I1836" s="49" t="s">
        <v>24</v>
      </c>
      <c r="J1836" s="49" t="s">
        <v>708</v>
      </c>
      <c r="K1836" s="49" t="s">
        <v>38</v>
      </c>
      <c r="L1836" s="18">
        <v>52512.02</v>
      </c>
      <c r="M1836" s="50">
        <f t="shared" si="22"/>
        <v>2625.6</v>
      </c>
      <c r="N1836" s="19"/>
      <c r="O1836" s="48"/>
      <c r="P1836" s="48"/>
      <c r="Q1836" s="48"/>
      <c r="R1836" s="48"/>
      <c r="S1836" s="48"/>
      <c r="T1836" s="48"/>
      <c r="U1836" s="48"/>
    </row>
    <row r="1837" spans="1:21" s="15" customFormat="1" ht="50.1" customHeight="1" x14ac:dyDescent="0.2">
      <c r="A1837" s="49" t="s">
        <v>855</v>
      </c>
      <c r="B1837" s="49" t="s">
        <v>1570</v>
      </c>
      <c r="C1837" s="49" t="s">
        <v>1226</v>
      </c>
      <c r="D1837" s="49" t="s">
        <v>233</v>
      </c>
      <c r="E1837" s="49" t="s">
        <v>1067</v>
      </c>
      <c r="F1837" s="49" t="s">
        <v>707</v>
      </c>
      <c r="G1837" s="17">
        <v>42349</v>
      </c>
      <c r="H1837" s="49" t="s">
        <v>24</v>
      </c>
      <c r="I1837" s="49" t="s">
        <v>24</v>
      </c>
      <c r="J1837" s="49" t="s">
        <v>708</v>
      </c>
      <c r="K1837" s="49" t="s">
        <v>38</v>
      </c>
      <c r="L1837" s="18">
        <v>52512.02</v>
      </c>
      <c r="M1837" s="50">
        <f t="shared" si="22"/>
        <v>2625.6</v>
      </c>
      <c r="N1837" s="19"/>
      <c r="O1837" s="48"/>
      <c r="P1837" s="48"/>
      <c r="Q1837" s="48"/>
      <c r="R1837" s="48"/>
      <c r="S1837" s="48"/>
      <c r="T1837" s="48"/>
      <c r="U1837" s="48"/>
    </row>
    <row r="1838" spans="1:21" s="15" customFormat="1" ht="50.1" customHeight="1" x14ac:dyDescent="0.2">
      <c r="A1838" s="49" t="s">
        <v>855</v>
      </c>
      <c r="B1838" s="49" t="s">
        <v>1570</v>
      </c>
      <c r="C1838" s="49" t="s">
        <v>1226</v>
      </c>
      <c r="D1838" s="49" t="s">
        <v>233</v>
      </c>
      <c r="E1838" s="49" t="s">
        <v>1067</v>
      </c>
      <c r="F1838" s="49" t="s">
        <v>707</v>
      </c>
      <c r="G1838" s="17">
        <v>42349</v>
      </c>
      <c r="H1838" s="49" t="s">
        <v>24</v>
      </c>
      <c r="I1838" s="49" t="s">
        <v>24</v>
      </c>
      <c r="J1838" s="49" t="s">
        <v>708</v>
      </c>
      <c r="K1838" s="49" t="s">
        <v>38</v>
      </c>
      <c r="L1838" s="18">
        <v>52512.02</v>
      </c>
      <c r="M1838" s="50">
        <f t="shared" si="22"/>
        <v>2625.6</v>
      </c>
      <c r="N1838" s="19"/>
      <c r="O1838" s="48"/>
      <c r="P1838" s="48"/>
      <c r="Q1838" s="48"/>
      <c r="R1838" s="48"/>
      <c r="S1838" s="48"/>
      <c r="T1838" s="48"/>
      <c r="U1838" s="48"/>
    </row>
    <row r="1839" spans="1:21" s="15" customFormat="1" ht="50.1" customHeight="1" x14ac:dyDescent="0.2">
      <c r="A1839" s="49" t="s">
        <v>855</v>
      </c>
      <c r="B1839" s="49" t="s">
        <v>1570</v>
      </c>
      <c r="C1839" s="49" t="s">
        <v>1226</v>
      </c>
      <c r="D1839" s="49" t="s">
        <v>233</v>
      </c>
      <c r="E1839" s="49" t="s">
        <v>1067</v>
      </c>
      <c r="F1839" s="49" t="s">
        <v>707</v>
      </c>
      <c r="G1839" s="17">
        <v>42349</v>
      </c>
      <c r="H1839" s="49" t="s">
        <v>24</v>
      </c>
      <c r="I1839" s="49" t="s">
        <v>24</v>
      </c>
      <c r="J1839" s="49" t="s">
        <v>708</v>
      </c>
      <c r="K1839" s="49" t="s">
        <v>38</v>
      </c>
      <c r="L1839" s="18">
        <v>52512.02</v>
      </c>
      <c r="M1839" s="50">
        <f t="shared" si="22"/>
        <v>2625.6</v>
      </c>
      <c r="N1839" s="19"/>
      <c r="O1839" s="48"/>
      <c r="P1839" s="48"/>
      <c r="Q1839" s="48"/>
      <c r="R1839" s="48"/>
      <c r="S1839" s="48"/>
      <c r="T1839" s="48"/>
      <c r="U1839" s="48"/>
    </row>
    <row r="1840" spans="1:21" s="15" customFormat="1" ht="50.1" customHeight="1" x14ac:dyDescent="0.2">
      <c r="A1840" s="49" t="s">
        <v>855</v>
      </c>
      <c r="B1840" s="49" t="s">
        <v>1570</v>
      </c>
      <c r="C1840" s="49" t="s">
        <v>1226</v>
      </c>
      <c r="D1840" s="49" t="s">
        <v>233</v>
      </c>
      <c r="E1840" s="49" t="s">
        <v>1067</v>
      </c>
      <c r="F1840" s="49" t="s">
        <v>707</v>
      </c>
      <c r="G1840" s="17">
        <v>42349</v>
      </c>
      <c r="H1840" s="49" t="s">
        <v>24</v>
      </c>
      <c r="I1840" s="49" t="s">
        <v>24</v>
      </c>
      <c r="J1840" s="49" t="s">
        <v>708</v>
      </c>
      <c r="K1840" s="49" t="s">
        <v>38</v>
      </c>
      <c r="L1840" s="18">
        <v>52512.02</v>
      </c>
      <c r="M1840" s="50">
        <f t="shared" si="22"/>
        <v>2625.6</v>
      </c>
      <c r="N1840" s="19"/>
      <c r="O1840" s="48"/>
      <c r="P1840" s="48"/>
      <c r="Q1840" s="48"/>
      <c r="R1840" s="48"/>
      <c r="S1840" s="48"/>
      <c r="T1840" s="48"/>
      <c r="U1840" s="48"/>
    </row>
    <row r="1841" spans="1:21" s="15" customFormat="1" ht="50.1" customHeight="1" x14ac:dyDescent="0.2">
      <c r="A1841" s="49" t="s">
        <v>855</v>
      </c>
      <c r="B1841" s="49" t="s">
        <v>1570</v>
      </c>
      <c r="C1841" s="49" t="s">
        <v>1226</v>
      </c>
      <c r="D1841" s="49" t="s">
        <v>233</v>
      </c>
      <c r="E1841" s="49" t="s">
        <v>1067</v>
      </c>
      <c r="F1841" s="49" t="s">
        <v>707</v>
      </c>
      <c r="G1841" s="17">
        <v>42349</v>
      </c>
      <c r="H1841" s="49" t="s">
        <v>24</v>
      </c>
      <c r="I1841" s="49" t="s">
        <v>24</v>
      </c>
      <c r="J1841" s="49" t="s">
        <v>708</v>
      </c>
      <c r="K1841" s="49" t="s">
        <v>38</v>
      </c>
      <c r="L1841" s="18">
        <v>52512.02</v>
      </c>
      <c r="M1841" s="50">
        <f t="shared" si="22"/>
        <v>2625.6</v>
      </c>
      <c r="N1841" s="19"/>
      <c r="O1841" s="48"/>
      <c r="P1841" s="48"/>
      <c r="Q1841" s="48"/>
      <c r="R1841" s="48"/>
      <c r="S1841" s="48"/>
      <c r="T1841" s="48"/>
      <c r="U1841" s="48"/>
    </row>
    <row r="1842" spans="1:21" s="15" customFormat="1" ht="50.1" customHeight="1" x14ac:dyDescent="0.2">
      <c r="A1842" s="49" t="s">
        <v>855</v>
      </c>
      <c r="B1842" s="49" t="s">
        <v>1570</v>
      </c>
      <c r="C1842" s="49" t="s">
        <v>1226</v>
      </c>
      <c r="D1842" s="49" t="s">
        <v>233</v>
      </c>
      <c r="E1842" s="49" t="s">
        <v>1067</v>
      </c>
      <c r="F1842" s="49" t="s">
        <v>707</v>
      </c>
      <c r="G1842" s="17">
        <v>42349</v>
      </c>
      <c r="H1842" s="49" t="s">
        <v>24</v>
      </c>
      <c r="I1842" s="49" t="s">
        <v>24</v>
      </c>
      <c r="J1842" s="49" t="s">
        <v>708</v>
      </c>
      <c r="K1842" s="49" t="s">
        <v>38</v>
      </c>
      <c r="L1842" s="18">
        <v>52512.02</v>
      </c>
      <c r="M1842" s="50">
        <f t="shared" si="22"/>
        <v>2625.6</v>
      </c>
      <c r="N1842" s="19"/>
      <c r="O1842" s="48"/>
      <c r="P1842" s="48"/>
      <c r="Q1842" s="48"/>
      <c r="R1842" s="48"/>
      <c r="S1842" s="48"/>
      <c r="T1842" s="48"/>
      <c r="U1842" s="48"/>
    </row>
    <row r="1843" spans="1:21" s="15" customFormat="1" ht="50.1" customHeight="1" x14ac:dyDescent="0.2">
      <c r="A1843" s="49" t="s">
        <v>855</v>
      </c>
      <c r="B1843" s="49" t="s">
        <v>1570</v>
      </c>
      <c r="C1843" s="49" t="s">
        <v>1226</v>
      </c>
      <c r="D1843" s="49" t="s">
        <v>233</v>
      </c>
      <c r="E1843" s="49" t="s">
        <v>1067</v>
      </c>
      <c r="F1843" s="49" t="s">
        <v>707</v>
      </c>
      <c r="G1843" s="17">
        <v>42349</v>
      </c>
      <c r="H1843" s="49" t="s">
        <v>24</v>
      </c>
      <c r="I1843" s="49" t="s">
        <v>24</v>
      </c>
      <c r="J1843" s="49" t="s">
        <v>708</v>
      </c>
      <c r="K1843" s="49" t="s">
        <v>38</v>
      </c>
      <c r="L1843" s="18">
        <v>52512.02</v>
      </c>
      <c r="M1843" s="50">
        <f t="shared" si="22"/>
        <v>2625.6</v>
      </c>
      <c r="N1843" s="19"/>
      <c r="O1843" s="48"/>
      <c r="P1843" s="48"/>
      <c r="Q1843" s="48"/>
      <c r="R1843" s="48"/>
      <c r="S1843" s="48"/>
      <c r="T1843" s="48"/>
      <c r="U1843" s="48"/>
    </row>
    <row r="1844" spans="1:21" s="15" customFormat="1" ht="50.1" customHeight="1" x14ac:dyDescent="0.2">
      <c r="A1844" s="49" t="s">
        <v>855</v>
      </c>
      <c r="B1844" s="49" t="s">
        <v>1570</v>
      </c>
      <c r="C1844" s="49" t="s">
        <v>1226</v>
      </c>
      <c r="D1844" s="49" t="s">
        <v>233</v>
      </c>
      <c r="E1844" s="49" t="s">
        <v>1067</v>
      </c>
      <c r="F1844" s="49" t="s">
        <v>707</v>
      </c>
      <c r="G1844" s="17">
        <v>42349</v>
      </c>
      <c r="H1844" s="49" t="s">
        <v>24</v>
      </c>
      <c r="I1844" s="49" t="s">
        <v>24</v>
      </c>
      <c r="J1844" s="49" t="s">
        <v>708</v>
      </c>
      <c r="K1844" s="49" t="s">
        <v>38</v>
      </c>
      <c r="L1844" s="18">
        <v>52512.02</v>
      </c>
      <c r="M1844" s="50">
        <f t="shared" si="22"/>
        <v>2625.6</v>
      </c>
      <c r="N1844" s="19"/>
      <c r="O1844" s="48"/>
      <c r="P1844" s="48"/>
      <c r="Q1844" s="48"/>
      <c r="R1844" s="48"/>
      <c r="S1844" s="48"/>
      <c r="T1844" s="48"/>
      <c r="U1844" s="48"/>
    </row>
    <row r="1845" spans="1:21" ht="21.75" customHeight="1" x14ac:dyDescent="0.2">
      <c r="A1845" s="78"/>
      <c r="B1845" s="78"/>
      <c r="C1845" s="78"/>
      <c r="D1845" s="78"/>
      <c r="E1845" s="78"/>
      <c r="F1845" s="78"/>
      <c r="G1845" s="78"/>
      <c r="H1845" s="78"/>
      <c r="I1845" s="78"/>
      <c r="J1845" s="78"/>
      <c r="K1845" s="141" t="s">
        <v>238</v>
      </c>
      <c r="L1845" s="142">
        <f>SUM(L1821:L1844)</f>
        <v>1260288.4800000002</v>
      </c>
      <c r="M1845" s="142">
        <f>SUM(M1821:M1844)</f>
        <v>63014.39999999998</v>
      </c>
      <c r="N1845" s="69"/>
    </row>
    <row r="1846" spans="1:21" s="15" customFormat="1" ht="16.5" x14ac:dyDescent="0.2">
      <c r="A1846" s="32"/>
      <c r="B1846" s="32"/>
      <c r="C1846" s="33"/>
      <c r="D1846" s="32"/>
      <c r="E1846" s="32"/>
      <c r="F1846" s="32"/>
      <c r="G1846" s="34"/>
      <c r="H1846" s="32"/>
      <c r="I1846" s="32"/>
      <c r="J1846" s="32"/>
      <c r="K1846" s="40"/>
      <c r="L1846" s="41"/>
      <c r="M1846" s="41"/>
      <c r="N1846" s="14"/>
    </row>
    <row r="1847" spans="1:21" s="15" customFormat="1" ht="27" x14ac:dyDescent="0.2">
      <c r="A1847" s="162" t="s">
        <v>1229</v>
      </c>
      <c r="B1847" s="174"/>
      <c r="C1847" s="175"/>
      <c r="D1847" s="175"/>
      <c r="E1847" s="175"/>
      <c r="F1847" s="175"/>
      <c r="G1847" s="175"/>
      <c r="H1847" s="175"/>
      <c r="I1847" s="175"/>
      <c r="J1847" s="175"/>
      <c r="K1847" s="175"/>
      <c r="L1847" s="175"/>
      <c r="M1847" s="175"/>
      <c r="N1847" s="14"/>
    </row>
    <row r="1848" spans="1:21" s="15" customFormat="1" ht="50.1" customHeight="1" x14ac:dyDescent="0.2">
      <c r="A1848" s="49" t="s">
        <v>855</v>
      </c>
      <c r="B1848" s="49" t="s">
        <v>1230</v>
      </c>
      <c r="C1848" s="49" t="s">
        <v>1231</v>
      </c>
      <c r="D1848" s="49" t="s">
        <v>177</v>
      </c>
      <c r="E1848" s="49" t="s">
        <v>1067</v>
      </c>
      <c r="F1848" s="49" t="s">
        <v>1232</v>
      </c>
      <c r="G1848" s="17">
        <v>42349</v>
      </c>
      <c r="H1848" s="49" t="s">
        <v>1566</v>
      </c>
      <c r="I1848" s="49" t="s">
        <v>24</v>
      </c>
      <c r="J1848" s="49" t="s">
        <v>708</v>
      </c>
      <c r="K1848" s="49" t="s">
        <v>38</v>
      </c>
      <c r="L1848" s="18">
        <v>3050466.79</v>
      </c>
      <c r="M1848" s="50">
        <v>152523.26999999999</v>
      </c>
      <c r="N1848" s="19"/>
      <c r="O1848" s="48"/>
      <c r="P1848" s="48"/>
      <c r="Q1848" s="48"/>
      <c r="R1848" s="48"/>
      <c r="S1848" s="48"/>
      <c r="T1848" s="48"/>
      <c r="U1848" s="48"/>
    </row>
    <row r="1849" spans="1:21" s="15" customFormat="1" ht="50.1" customHeight="1" x14ac:dyDescent="0.2">
      <c r="A1849" s="49" t="s">
        <v>855</v>
      </c>
      <c r="B1849" s="49" t="s">
        <v>1230</v>
      </c>
      <c r="C1849" s="49" t="s">
        <v>1233</v>
      </c>
      <c r="D1849" s="49" t="s">
        <v>177</v>
      </c>
      <c r="E1849" s="49" t="s">
        <v>1067</v>
      </c>
      <c r="F1849" s="49" t="s">
        <v>1232</v>
      </c>
      <c r="G1849" s="17">
        <v>42349</v>
      </c>
      <c r="H1849" s="49" t="s">
        <v>1566</v>
      </c>
      <c r="I1849" s="49" t="s">
        <v>24</v>
      </c>
      <c r="J1849" s="49" t="s">
        <v>708</v>
      </c>
      <c r="K1849" s="49" t="s">
        <v>38</v>
      </c>
      <c r="L1849" s="18">
        <v>77269.5</v>
      </c>
      <c r="M1849" s="50">
        <f>7726.95/2</f>
        <v>3863.4749999999999</v>
      </c>
      <c r="N1849" s="19"/>
      <c r="O1849" s="48"/>
      <c r="P1849" s="48"/>
      <c r="Q1849" s="48"/>
      <c r="R1849" s="48"/>
      <c r="S1849" s="48"/>
      <c r="T1849" s="48"/>
      <c r="U1849" s="48"/>
    </row>
    <row r="1850" spans="1:21" s="15" customFormat="1" ht="50.1" customHeight="1" x14ac:dyDescent="0.2">
      <c r="A1850" s="49" t="s">
        <v>855</v>
      </c>
      <c r="B1850" s="49" t="s">
        <v>1230</v>
      </c>
      <c r="C1850" s="49" t="s">
        <v>1233</v>
      </c>
      <c r="D1850" s="49" t="s">
        <v>177</v>
      </c>
      <c r="E1850" s="49" t="s">
        <v>1067</v>
      </c>
      <c r="F1850" s="49" t="s">
        <v>1232</v>
      </c>
      <c r="G1850" s="17">
        <v>42349</v>
      </c>
      <c r="H1850" s="49" t="s">
        <v>1566</v>
      </c>
      <c r="I1850" s="49" t="s">
        <v>24</v>
      </c>
      <c r="J1850" s="49" t="s">
        <v>708</v>
      </c>
      <c r="K1850" s="49" t="s">
        <v>38</v>
      </c>
      <c r="L1850" s="18">
        <v>77269.5</v>
      </c>
      <c r="M1850" s="50">
        <f t="shared" ref="M1850:M1851" si="23">7726.95/2</f>
        <v>3863.4749999999999</v>
      </c>
      <c r="N1850" s="19"/>
      <c r="O1850" s="48"/>
      <c r="P1850" s="48"/>
      <c r="Q1850" s="48"/>
      <c r="R1850" s="48"/>
      <c r="S1850" s="48"/>
      <c r="T1850" s="48"/>
      <c r="U1850" s="48"/>
    </row>
    <row r="1851" spans="1:21" s="15" customFormat="1" ht="50.1" customHeight="1" x14ac:dyDescent="0.2">
      <c r="A1851" s="49" t="s">
        <v>855</v>
      </c>
      <c r="B1851" s="49" t="s">
        <v>1230</v>
      </c>
      <c r="C1851" s="49" t="s">
        <v>1233</v>
      </c>
      <c r="D1851" s="49" t="s">
        <v>177</v>
      </c>
      <c r="E1851" s="49" t="s">
        <v>1067</v>
      </c>
      <c r="F1851" s="49" t="s">
        <v>1232</v>
      </c>
      <c r="G1851" s="17">
        <v>42349</v>
      </c>
      <c r="H1851" s="49" t="s">
        <v>1566</v>
      </c>
      <c r="I1851" s="49" t="s">
        <v>24</v>
      </c>
      <c r="J1851" s="49" t="s">
        <v>708</v>
      </c>
      <c r="K1851" s="49" t="s">
        <v>38</v>
      </c>
      <c r="L1851" s="18">
        <v>77269.5</v>
      </c>
      <c r="M1851" s="50">
        <f t="shared" si="23"/>
        <v>3863.4749999999999</v>
      </c>
      <c r="N1851" s="19"/>
      <c r="O1851" s="48"/>
      <c r="P1851" s="48"/>
      <c r="Q1851" s="48"/>
      <c r="R1851" s="48"/>
      <c r="S1851" s="48"/>
      <c r="T1851" s="48"/>
      <c r="U1851" s="48"/>
    </row>
    <row r="1852" spans="1:21" s="15" customFormat="1" ht="50.1" customHeight="1" x14ac:dyDescent="0.2">
      <c r="A1852" s="49" t="s">
        <v>855</v>
      </c>
      <c r="B1852" s="49" t="s">
        <v>1230</v>
      </c>
      <c r="C1852" s="49" t="s">
        <v>1234</v>
      </c>
      <c r="D1852" s="49" t="s">
        <v>177</v>
      </c>
      <c r="E1852" s="49" t="s">
        <v>1067</v>
      </c>
      <c r="F1852" s="49" t="s">
        <v>1232</v>
      </c>
      <c r="G1852" s="17">
        <v>42349</v>
      </c>
      <c r="H1852" s="49" t="s">
        <v>1566</v>
      </c>
      <c r="I1852" s="49" t="s">
        <v>24</v>
      </c>
      <c r="J1852" s="49" t="s">
        <v>708</v>
      </c>
      <c r="K1852" s="49" t="s">
        <v>38</v>
      </c>
      <c r="L1852" s="18">
        <v>6790</v>
      </c>
      <c r="M1852" s="50">
        <f>679/2</f>
        <v>339.5</v>
      </c>
      <c r="N1852" s="19"/>
      <c r="O1852" s="48"/>
      <c r="P1852" s="48"/>
      <c r="Q1852" s="48"/>
      <c r="R1852" s="48"/>
      <c r="S1852" s="48"/>
      <c r="T1852" s="48"/>
      <c r="U1852" s="48"/>
    </row>
    <row r="1853" spans="1:21" s="15" customFormat="1" ht="50.1" customHeight="1" x14ac:dyDescent="0.2">
      <c r="A1853" s="49" t="s">
        <v>855</v>
      </c>
      <c r="B1853" s="49" t="s">
        <v>1230</v>
      </c>
      <c r="C1853" s="49" t="s">
        <v>1234</v>
      </c>
      <c r="D1853" s="49" t="s">
        <v>177</v>
      </c>
      <c r="E1853" s="49" t="s">
        <v>1067</v>
      </c>
      <c r="F1853" s="49" t="s">
        <v>1232</v>
      </c>
      <c r="G1853" s="17">
        <v>42349</v>
      </c>
      <c r="H1853" s="49" t="s">
        <v>1566</v>
      </c>
      <c r="I1853" s="49" t="s">
        <v>24</v>
      </c>
      <c r="J1853" s="49" t="s">
        <v>708</v>
      </c>
      <c r="K1853" s="49" t="s">
        <v>38</v>
      </c>
      <c r="L1853" s="18">
        <v>6790</v>
      </c>
      <c r="M1853" s="50">
        <f t="shared" ref="M1853:M1854" si="24">679/2</f>
        <v>339.5</v>
      </c>
      <c r="N1853" s="19"/>
      <c r="O1853" s="48"/>
      <c r="P1853" s="48"/>
      <c r="Q1853" s="48"/>
      <c r="R1853" s="48"/>
      <c r="S1853" s="48"/>
      <c r="T1853" s="48"/>
      <c r="U1853" s="48"/>
    </row>
    <row r="1854" spans="1:21" s="15" customFormat="1" ht="50.1" customHeight="1" x14ac:dyDescent="0.2">
      <c r="A1854" s="49" t="s">
        <v>855</v>
      </c>
      <c r="B1854" s="49" t="s">
        <v>1230</v>
      </c>
      <c r="C1854" s="49" t="s">
        <v>1234</v>
      </c>
      <c r="D1854" s="49" t="s">
        <v>177</v>
      </c>
      <c r="E1854" s="49" t="s">
        <v>1067</v>
      </c>
      <c r="F1854" s="49" t="s">
        <v>1232</v>
      </c>
      <c r="G1854" s="17">
        <v>42349</v>
      </c>
      <c r="H1854" s="49" t="s">
        <v>1566</v>
      </c>
      <c r="I1854" s="49" t="s">
        <v>24</v>
      </c>
      <c r="J1854" s="49" t="s">
        <v>708</v>
      </c>
      <c r="K1854" s="49" t="s">
        <v>38</v>
      </c>
      <c r="L1854" s="18">
        <v>6790</v>
      </c>
      <c r="M1854" s="50">
        <f t="shared" si="24"/>
        <v>339.5</v>
      </c>
      <c r="N1854" s="19"/>
      <c r="O1854" s="48"/>
      <c r="P1854" s="48"/>
      <c r="Q1854" s="48"/>
      <c r="R1854" s="48"/>
      <c r="S1854" s="48"/>
      <c r="T1854" s="48"/>
      <c r="U1854" s="48"/>
    </row>
    <row r="1855" spans="1:21" s="15" customFormat="1" ht="50.1" customHeight="1" x14ac:dyDescent="0.2">
      <c r="A1855" s="49" t="s">
        <v>855</v>
      </c>
      <c r="B1855" s="49" t="s">
        <v>1230</v>
      </c>
      <c r="C1855" s="49" t="s">
        <v>1235</v>
      </c>
      <c r="D1855" s="49" t="s">
        <v>177</v>
      </c>
      <c r="E1855" s="49" t="s">
        <v>1067</v>
      </c>
      <c r="F1855" s="49" t="s">
        <v>1232</v>
      </c>
      <c r="G1855" s="17">
        <v>42349</v>
      </c>
      <c r="H1855" s="49" t="s">
        <v>1566</v>
      </c>
      <c r="I1855" s="49" t="s">
        <v>24</v>
      </c>
      <c r="J1855" s="49" t="s">
        <v>708</v>
      </c>
      <c r="K1855" s="49" t="s">
        <v>38</v>
      </c>
      <c r="L1855" s="18">
        <v>324335.34000000003</v>
      </c>
      <c r="M1855" s="50">
        <v>16687.12</v>
      </c>
      <c r="N1855" s="19"/>
      <c r="O1855" s="48"/>
      <c r="P1855" s="48"/>
      <c r="Q1855" s="48"/>
      <c r="R1855" s="48"/>
      <c r="S1855" s="48"/>
      <c r="T1855" s="48"/>
      <c r="U1855" s="48"/>
    </row>
    <row r="1856" spans="1:21" s="15" customFormat="1" ht="50.1" customHeight="1" x14ac:dyDescent="0.2">
      <c r="A1856" s="49" t="s">
        <v>855</v>
      </c>
      <c r="B1856" s="49" t="s">
        <v>1230</v>
      </c>
      <c r="C1856" s="49" t="s">
        <v>1235</v>
      </c>
      <c r="D1856" s="49" t="s">
        <v>177</v>
      </c>
      <c r="E1856" s="49" t="s">
        <v>1067</v>
      </c>
      <c r="F1856" s="49" t="s">
        <v>1232</v>
      </c>
      <c r="G1856" s="17">
        <v>42349</v>
      </c>
      <c r="H1856" s="49" t="s">
        <v>1566</v>
      </c>
      <c r="I1856" s="49" t="s">
        <v>24</v>
      </c>
      <c r="J1856" s="49" t="s">
        <v>708</v>
      </c>
      <c r="K1856" s="49" t="s">
        <v>38</v>
      </c>
      <c r="L1856" s="18">
        <v>324335.34000000003</v>
      </c>
      <c r="M1856" s="50">
        <v>16687.12</v>
      </c>
      <c r="N1856" s="19"/>
      <c r="O1856" s="48"/>
      <c r="P1856" s="48"/>
      <c r="Q1856" s="48"/>
      <c r="R1856" s="48"/>
      <c r="S1856" s="48"/>
      <c r="T1856" s="48"/>
      <c r="U1856" s="48"/>
    </row>
    <row r="1857" spans="1:21" s="15" customFormat="1" ht="50.1" customHeight="1" x14ac:dyDescent="0.2">
      <c r="A1857" s="49" t="s">
        <v>855</v>
      </c>
      <c r="B1857" s="49" t="s">
        <v>1230</v>
      </c>
      <c r="C1857" s="49" t="s">
        <v>1235</v>
      </c>
      <c r="D1857" s="49" t="s">
        <v>177</v>
      </c>
      <c r="E1857" s="49" t="s">
        <v>1067</v>
      </c>
      <c r="F1857" s="49" t="s">
        <v>1232</v>
      </c>
      <c r="G1857" s="17">
        <v>42349</v>
      </c>
      <c r="H1857" s="49" t="s">
        <v>1566</v>
      </c>
      <c r="I1857" s="49" t="s">
        <v>24</v>
      </c>
      <c r="J1857" s="49" t="s">
        <v>708</v>
      </c>
      <c r="K1857" s="49" t="s">
        <v>38</v>
      </c>
      <c r="L1857" s="18">
        <v>324335.34000000003</v>
      </c>
      <c r="M1857" s="50">
        <v>16687.12</v>
      </c>
      <c r="N1857" s="19"/>
      <c r="O1857" s="48"/>
      <c r="P1857" s="48"/>
      <c r="Q1857" s="48"/>
      <c r="R1857" s="48"/>
      <c r="S1857" s="48"/>
      <c r="T1857" s="48"/>
      <c r="U1857" s="48"/>
    </row>
    <row r="1858" spans="1:21" s="15" customFormat="1" ht="50.1" customHeight="1" x14ac:dyDescent="0.2">
      <c r="A1858" s="49" t="s">
        <v>855</v>
      </c>
      <c r="B1858" s="49" t="s">
        <v>1230</v>
      </c>
      <c r="C1858" s="49" t="s">
        <v>1235</v>
      </c>
      <c r="D1858" s="49" t="s">
        <v>177</v>
      </c>
      <c r="E1858" s="49" t="s">
        <v>1067</v>
      </c>
      <c r="F1858" s="49" t="s">
        <v>1232</v>
      </c>
      <c r="G1858" s="17">
        <v>42349</v>
      </c>
      <c r="H1858" s="49" t="s">
        <v>1566</v>
      </c>
      <c r="I1858" s="49" t="s">
        <v>24</v>
      </c>
      <c r="J1858" s="49" t="s">
        <v>708</v>
      </c>
      <c r="K1858" s="49" t="s">
        <v>38</v>
      </c>
      <c r="L1858" s="18">
        <v>324335.34000000003</v>
      </c>
      <c r="M1858" s="50">
        <v>16687.12</v>
      </c>
      <c r="N1858" s="19"/>
      <c r="O1858" s="48"/>
      <c r="P1858" s="48"/>
      <c r="Q1858" s="48"/>
      <c r="R1858" s="48"/>
      <c r="S1858" s="48"/>
      <c r="T1858" s="48"/>
      <c r="U1858" s="48"/>
    </row>
    <row r="1859" spans="1:21" s="15" customFormat="1" ht="50.1" customHeight="1" x14ac:dyDescent="0.2">
      <c r="A1859" s="49" t="s">
        <v>855</v>
      </c>
      <c r="B1859" s="49" t="s">
        <v>1230</v>
      </c>
      <c r="C1859" s="49" t="s">
        <v>1235</v>
      </c>
      <c r="D1859" s="49" t="s">
        <v>177</v>
      </c>
      <c r="E1859" s="49" t="s">
        <v>1067</v>
      </c>
      <c r="F1859" s="49" t="s">
        <v>1232</v>
      </c>
      <c r="G1859" s="17">
        <v>42349</v>
      </c>
      <c r="H1859" s="49" t="s">
        <v>1566</v>
      </c>
      <c r="I1859" s="49" t="s">
        <v>24</v>
      </c>
      <c r="J1859" s="49" t="s">
        <v>708</v>
      </c>
      <c r="K1859" s="49" t="s">
        <v>38</v>
      </c>
      <c r="L1859" s="18">
        <v>324335.34000000003</v>
      </c>
      <c r="M1859" s="50">
        <v>16687.12</v>
      </c>
      <c r="N1859" s="19"/>
      <c r="O1859" s="48"/>
      <c r="P1859" s="48"/>
      <c r="Q1859" s="48"/>
      <c r="R1859" s="48"/>
      <c r="S1859" s="48"/>
      <c r="T1859" s="48"/>
      <c r="U1859" s="48"/>
    </row>
    <row r="1860" spans="1:21" s="15" customFormat="1" ht="50.1" customHeight="1" x14ac:dyDescent="0.2">
      <c r="A1860" s="49" t="s">
        <v>855</v>
      </c>
      <c r="B1860" s="49" t="s">
        <v>1230</v>
      </c>
      <c r="C1860" s="49" t="s">
        <v>1235</v>
      </c>
      <c r="D1860" s="49" t="s">
        <v>177</v>
      </c>
      <c r="E1860" s="49" t="s">
        <v>1067</v>
      </c>
      <c r="F1860" s="49" t="s">
        <v>1232</v>
      </c>
      <c r="G1860" s="17">
        <v>42349</v>
      </c>
      <c r="H1860" s="49" t="s">
        <v>1566</v>
      </c>
      <c r="I1860" s="49" t="s">
        <v>24</v>
      </c>
      <c r="J1860" s="49" t="s">
        <v>708</v>
      </c>
      <c r="K1860" s="49" t="s">
        <v>38</v>
      </c>
      <c r="L1860" s="18">
        <v>324335.34000000003</v>
      </c>
      <c r="M1860" s="50">
        <v>16687.12</v>
      </c>
      <c r="N1860" s="19"/>
      <c r="O1860" s="48"/>
      <c r="P1860" s="48"/>
      <c r="Q1860" s="48"/>
      <c r="R1860" s="48"/>
      <c r="S1860" s="48"/>
      <c r="T1860" s="48"/>
      <c r="U1860" s="48"/>
    </row>
    <row r="1861" spans="1:21" s="15" customFormat="1" ht="50.1" customHeight="1" x14ac:dyDescent="0.2">
      <c r="A1861" s="49" t="s">
        <v>855</v>
      </c>
      <c r="B1861" s="49" t="s">
        <v>1230</v>
      </c>
      <c r="C1861" s="49" t="s">
        <v>1235</v>
      </c>
      <c r="D1861" s="49" t="s">
        <v>177</v>
      </c>
      <c r="E1861" s="49" t="s">
        <v>1067</v>
      </c>
      <c r="F1861" s="49" t="s">
        <v>1232</v>
      </c>
      <c r="G1861" s="17">
        <v>42349</v>
      </c>
      <c r="H1861" s="49" t="s">
        <v>1566</v>
      </c>
      <c r="I1861" s="49" t="s">
        <v>24</v>
      </c>
      <c r="J1861" s="49" t="s">
        <v>708</v>
      </c>
      <c r="K1861" s="49" t="s">
        <v>38</v>
      </c>
      <c r="L1861" s="18">
        <v>324335.34000000003</v>
      </c>
      <c r="M1861" s="50">
        <v>16687.12</v>
      </c>
      <c r="N1861" s="19"/>
      <c r="O1861" s="48"/>
      <c r="P1861" s="48"/>
      <c r="Q1861" s="48"/>
      <c r="R1861" s="48"/>
      <c r="S1861" s="48"/>
      <c r="T1861" s="48"/>
      <c r="U1861" s="48"/>
    </row>
    <row r="1862" spans="1:21" s="15" customFormat="1" ht="50.1" customHeight="1" x14ac:dyDescent="0.2">
      <c r="A1862" s="49" t="s">
        <v>855</v>
      </c>
      <c r="B1862" s="49" t="s">
        <v>1230</v>
      </c>
      <c r="C1862" s="49" t="s">
        <v>1235</v>
      </c>
      <c r="D1862" s="49" t="s">
        <v>177</v>
      </c>
      <c r="E1862" s="49" t="s">
        <v>1067</v>
      </c>
      <c r="F1862" s="49" t="s">
        <v>1232</v>
      </c>
      <c r="G1862" s="17">
        <v>42349</v>
      </c>
      <c r="H1862" s="49" t="s">
        <v>1566</v>
      </c>
      <c r="I1862" s="49" t="s">
        <v>24</v>
      </c>
      <c r="J1862" s="49" t="s">
        <v>708</v>
      </c>
      <c r="K1862" s="49" t="s">
        <v>38</v>
      </c>
      <c r="L1862" s="18">
        <v>324335.34000000003</v>
      </c>
      <c r="M1862" s="50">
        <v>16687.12</v>
      </c>
      <c r="N1862" s="19"/>
      <c r="O1862" s="48"/>
      <c r="P1862" s="48"/>
      <c r="Q1862" s="48"/>
      <c r="R1862" s="48"/>
      <c r="S1862" s="48"/>
      <c r="T1862" s="48"/>
      <c r="U1862" s="48"/>
    </row>
    <row r="1863" spans="1:21" s="15" customFormat="1" ht="50.1" customHeight="1" x14ac:dyDescent="0.2">
      <c r="A1863" s="49" t="s">
        <v>855</v>
      </c>
      <c r="B1863" s="49" t="s">
        <v>1230</v>
      </c>
      <c r="C1863" s="49" t="s">
        <v>1235</v>
      </c>
      <c r="D1863" s="49" t="s">
        <v>177</v>
      </c>
      <c r="E1863" s="49" t="s">
        <v>1067</v>
      </c>
      <c r="F1863" s="49" t="s">
        <v>1232</v>
      </c>
      <c r="G1863" s="17">
        <v>42349</v>
      </c>
      <c r="H1863" s="49" t="s">
        <v>1566</v>
      </c>
      <c r="I1863" s="49" t="s">
        <v>24</v>
      </c>
      <c r="J1863" s="49" t="s">
        <v>708</v>
      </c>
      <c r="K1863" s="49" t="s">
        <v>38</v>
      </c>
      <c r="L1863" s="18">
        <v>324335.34000000003</v>
      </c>
      <c r="M1863" s="50">
        <v>16687.12</v>
      </c>
      <c r="N1863" s="19"/>
      <c r="O1863" s="48"/>
      <c r="P1863" s="48"/>
      <c r="Q1863" s="48"/>
      <c r="R1863" s="48"/>
      <c r="S1863" s="48"/>
      <c r="T1863" s="48"/>
      <c r="U1863" s="48"/>
    </row>
    <row r="1864" spans="1:21" s="15" customFormat="1" ht="50.1" customHeight="1" x14ac:dyDescent="0.2">
      <c r="A1864" s="49" t="s">
        <v>855</v>
      </c>
      <c r="B1864" s="49" t="s">
        <v>1230</v>
      </c>
      <c r="C1864" s="49" t="s">
        <v>1235</v>
      </c>
      <c r="D1864" s="49" t="s">
        <v>177</v>
      </c>
      <c r="E1864" s="49" t="s">
        <v>1067</v>
      </c>
      <c r="F1864" s="49" t="s">
        <v>1232</v>
      </c>
      <c r="G1864" s="17">
        <v>42349</v>
      </c>
      <c r="H1864" s="49" t="s">
        <v>1566</v>
      </c>
      <c r="I1864" s="49" t="s">
        <v>24</v>
      </c>
      <c r="J1864" s="49" t="s">
        <v>708</v>
      </c>
      <c r="K1864" s="49" t="s">
        <v>38</v>
      </c>
      <c r="L1864" s="18">
        <v>324335.34000000003</v>
      </c>
      <c r="M1864" s="50">
        <v>16687.12</v>
      </c>
      <c r="N1864" s="19"/>
      <c r="O1864" s="48"/>
      <c r="P1864" s="48"/>
      <c r="Q1864" s="48"/>
      <c r="R1864" s="48"/>
      <c r="S1864" s="48"/>
      <c r="T1864" s="48"/>
      <c r="U1864" s="48"/>
    </row>
    <row r="1865" spans="1:21" s="15" customFormat="1" ht="22.5" customHeight="1" x14ac:dyDescent="0.2">
      <c r="A1865" s="32"/>
      <c r="B1865" s="32"/>
      <c r="C1865" s="33"/>
      <c r="D1865" s="32"/>
      <c r="E1865" s="32"/>
      <c r="F1865" s="32"/>
      <c r="G1865" s="34"/>
      <c r="H1865" s="32"/>
      <c r="I1865" s="32"/>
      <c r="J1865" s="32"/>
      <c r="K1865" s="141" t="s">
        <v>238</v>
      </c>
      <c r="L1865" s="142">
        <f>SUM(L1848:L1864)</f>
        <v>6545998.6899999985</v>
      </c>
      <c r="M1865" s="142">
        <f>SUM(M1848:M1864)</f>
        <v>332003.39499999996</v>
      </c>
      <c r="N1865" s="14"/>
    </row>
    <row r="1866" spans="1:21" s="15" customFormat="1" ht="16.5" x14ac:dyDescent="0.2">
      <c r="A1866" s="32"/>
      <c r="B1866" s="32"/>
      <c r="C1866" s="33"/>
      <c r="D1866" s="32"/>
      <c r="E1866" s="32"/>
      <c r="F1866" s="32"/>
      <c r="G1866" s="34"/>
      <c r="H1866" s="32"/>
      <c r="I1866" s="32"/>
      <c r="J1866" s="32"/>
      <c r="K1866" s="40"/>
      <c r="L1866" s="41"/>
      <c r="M1866" s="41"/>
      <c r="N1866" s="14"/>
    </row>
    <row r="1867" spans="1:21" s="15" customFormat="1" ht="50.1" customHeight="1" x14ac:dyDescent="0.2">
      <c r="A1867" s="140" t="s">
        <v>1573</v>
      </c>
      <c r="B1867" s="174"/>
      <c r="C1867" s="175"/>
      <c r="D1867" s="175"/>
      <c r="E1867" s="175"/>
      <c r="F1867" s="175"/>
      <c r="G1867" s="175"/>
      <c r="H1867" s="175"/>
      <c r="I1867" s="175"/>
      <c r="J1867" s="175"/>
      <c r="K1867" s="175"/>
      <c r="L1867" s="175"/>
      <c r="M1867" s="175"/>
      <c r="N1867" s="19"/>
      <c r="O1867" s="48"/>
      <c r="P1867" s="48"/>
      <c r="Q1867" s="48"/>
      <c r="R1867" s="48"/>
      <c r="S1867" s="48"/>
      <c r="T1867" s="48"/>
      <c r="U1867" s="48"/>
    </row>
    <row r="1868" spans="1:21" s="15" customFormat="1" ht="50.1" customHeight="1" x14ac:dyDescent="0.2">
      <c r="A1868" s="49" t="s">
        <v>855</v>
      </c>
      <c r="B1868" s="49" t="s">
        <v>1572</v>
      </c>
      <c r="C1868" s="49" t="s">
        <v>1227</v>
      </c>
      <c r="D1868" s="49" t="s">
        <v>233</v>
      </c>
      <c r="E1868" s="49" t="s">
        <v>1067</v>
      </c>
      <c r="F1868" s="49">
        <v>503</v>
      </c>
      <c r="G1868" s="17">
        <v>42377</v>
      </c>
      <c r="H1868" s="49" t="s">
        <v>24</v>
      </c>
      <c r="I1868" s="49" t="s">
        <v>24</v>
      </c>
      <c r="J1868" s="49" t="s">
        <v>708</v>
      </c>
      <c r="K1868" s="49" t="s">
        <v>38</v>
      </c>
      <c r="L1868" s="18">
        <f>258562.07*1.16</f>
        <v>299932.0012</v>
      </c>
      <c r="M1868" s="50">
        <v>15996.6</v>
      </c>
      <c r="N1868" s="19"/>
      <c r="O1868" s="48"/>
      <c r="P1868" s="48"/>
      <c r="Q1868" s="48"/>
      <c r="R1868" s="48"/>
      <c r="S1868" s="48"/>
      <c r="T1868" s="48"/>
      <c r="U1868" s="48"/>
    </row>
    <row r="1869" spans="1:21" s="15" customFormat="1" ht="50.1" customHeight="1" x14ac:dyDescent="0.2">
      <c r="A1869" s="49" t="s">
        <v>855</v>
      </c>
      <c r="B1869" s="49" t="s">
        <v>1572</v>
      </c>
      <c r="C1869" s="49" t="s">
        <v>1227</v>
      </c>
      <c r="D1869" s="49" t="s">
        <v>233</v>
      </c>
      <c r="E1869" s="49" t="s">
        <v>1067</v>
      </c>
      <c r="F1869" s="49">
        <v>503</v>
      </c>
      <c r="G1869" s="17">
        <v>42377</v>
      </c>
      <c r="H1869" s="49" t="s">
        <v>24</v>
      </c>
      <c r="I1869" s="49" t="s">
        <v>24</v>
      </c>
      <c r="J1869" s="49" t="s">
        <v>708</v>
      </c>
      <c r="K1869" s="49" t="s">
        <v>38</v>
      </c>
      <c r="L1869" s="18">
        <f t="shared" ref="L1869:L1877" si="25">258562.07*1.16</f>
        <v>299932.0012</v>
      </c>
      <c r="M1869" s="50">
        <v>15996.6</v>
      </c>
      <c r="N1869" s="19"/>
      <c r="O1869" s="48"/>
      <c r="P1869" s="48"/>
      <c r="Q1869" s="48"/>
      <c r="R1869" s="48"/>
      <c r="S1869" s="48"/>
      <c r="T1869" s="48"/>
      <c r="U1869" s="48"/>
    </row>
    <row r="1870" spans="1:21" s="15" customFormat="1" ht="50.1" customHeight="1" x14ac:dyDescent="0.2">
      <c r="A1870" s="49" t="s">
        <v>855</v>
      </c>
      <c r="B1870" s="49" t="s">
        <v>1572</v>
      </c>
      <c r="C1870" s="49" t="s">
        <v>1227</v>
      </c>
      <c r="D1870" s="49" t="s">
        <v>233</v>
      </c>
      <c r="E1870" s="49" t="s">
        <v>1067</v>
      </c>
      <c r="F1870" s="49">
        <v>503</v>
      </c>
      <c r="G1870" s="17">
        <v>42377</v>
      </c>
      <c r="H1870" s="49" t="s">
        <v>24</v>
      </c>
      <c r="I1870" s="49" t="s">
        <v>24</v>
      </c>
      <c r="J1870" s="49" t="s">
        <v>708</v>
      </c>
      <c r="K1870" s="49" t="s">
        <v>38</v>
      </c>
      <c r="L1870" s="18">
        <f t="shared" si="25"/>
        <v>299932.0012</v>
      </c>
      <c r="M1870" s="50">
        <v>15996.6</v>
      </c>
      <c r="N1870" s="19"/>
      <c r="O1870" s="48"/>
      <c r="P1870" s="48"/>
      <c r="Q1870" s="48"/>
      <c r="R1870" s="48"/>
      <c r="S1870" s="48"/>
      <c r="T1870" s="48"/>
      <c r="U1870" s="48"/>
    </row>
    <row r="1871" spans="1:21" s="15" customFormat="1" ht="50.1" customHeight="1" x14ac:dyDescent="0.2">
      <c r="A1871" s="49" t="s">
        <v>855</v>
      </c>
      <c r="B1871" s="49" t="s">
        <v>1572</v>
      </c>
      <c r="C1871" s="49" t="s">
        <v>1227</v>
      </c>
      <c r="D1871" s="49" t="s">
        <v>233</v>
      </c>
      <c r="E1871" s="49" t="s">
        <v>1067</v>
      </c>
      <c r="F1871" s="49">
        <v>503</v>
      </c>
      <c r="G1871" s="17">
        <v>42377</v>
      </c>
      <c r="H1871" s="49" t="s">
        <v>24</v>
      </c>
      <c r="I1871" s="49" t="s">
        <v>24</v>
      </c>
      <c r="J1871" s="49" t="s">
        <v>708</v>
      </c>
      <c r="K1871" s="49" t="s">
        <v>38</v>
      </c>
      <c r="L1871" s="18">
        <f t="shared" si="25"/>
        <v>299932.0012</v>
      </c>
      <c r="M1871" s="50">
        <v>15996.6</v>
      </c>
      <c r="N1871" s="19"/>
      <c r="O1871" s="48"/>
      <c r="P1871" s="48"/>
      <c r="Q1871" s="48"/>
      <c r="R1871" s="48"/>
      <c r="S1871" s="48"/>
      <c r="T1871" s="48"/>
      <c r="U1871" s="48"/>
    </row>
    <row r="1872" spans="1:21" s="15" customFormat="1" ht="50.1" customHeight="1" x14ac:dyDescent="0.2">
      <c r="A1872" s="49" t="s">
        <v>855</v>
      </c>
      <c r="B1872" s="49" t="s">
        <v>1572</v>
      </c>
      <c r="C1872" s="49" t="s">
        <v>1227</v>
      </c>
      <c r="D1872" s="49" t="s">
        <v>233</v>
      </c>
      <c r="E1872" s="49" t="s">
        <v>1067</v>
      </c>
      <c r="F1872" s="49">
        <v>503</v>
      </c>
      <c r="G1872" s="17">
        <v>42377</v>
      </c>
      <c r="H1872" s="49" t="s">
        <v>24</v>
      </c>
      <c r="I1872" s="49" t="s">
        <v>24</v>
      </c>
      <c r="J1872" s="49" t="s">
        <v>708</v>
      </c>
      <c r="K1872" s="49" t="s">
        <v>38</v>
      </c>
      <c r="L1872" s="18">
        <f t="shared" si="25"/>
        <v>299932.0012</v>
      </c>
      <c r="M1872" s="50">
        <v>15996.6</v>
      </c>
      <c r="N1872" s="19"/>
      <c r="O1872" s="48"/>
      <c r="P1872" s="48"/>
      <c r="Q1872" s="48"/>
      <c r="R1872" s="48"/>
      <c r="S1872" s="48"/>
      <c r="T1872" s="48"/>
      <c r="U1872" s="48"/>
    </row>
    <row r="1873" spans="1:21" s="15" customFormat="1" ht="50.1" customHeight="1" x14ac:dyDescent="0.2">
      <c r="A1873" s="49" t="s">
        <v>855</v>
      </c>
      <c r="B1873" s="49" t="s">
        <v>1572</v>
      </c>
      <c r="C1873" s="49" t="s">
        <v>1227</v>
      </c>
      <c r="D1873" s="49" t="s">
        <v>233</v>
      </c>
      <c r="E1873" s="49" t="s">
        <v>1067</v>
      </c>
      <c r="F1873" s="49">
        <v>503</v>
      </c>
      <c r="G1873" s="17">
        <v>42377</v>
      </c>
      <c r="H1873" s="49" t="s">
        <v>24</v>
      </c>
      <c r="I1873" s="49" t="s">
        <v>24</v>
      </c>
      <c r="J1873" s="49" t="s">
        <v>708</v>
      </c>
      <c r="K1873" s="49" t="s">
        <v>38</v>
      </c>
      <c r="L1873" s="18">
        <f t="shared" si="25"/>
        <v>299932.0012</v>
      </c>
      <c r="M1873" s="50">
        <v>15996.6</v>
      </c>
      <c r="N1873" s="19"/>
      <c r="O1873" s="48"/>
      <c r="P1873" s="48"/>
      <c r="Q1873" s="48"/>
      <c r="R1873" s="48"/>
      <c r="S1873" s="48"/>
      <c r="T1873" s="48"/>
      <c r="U1873" s="48"/>
    </row>
    <row r="1874" spans="1:21" s="15" customFormat="1" ht="50.1" customHeight="1" x14ac:dyDescent="0.2">
      <c r="A1874" s="49" t="s">
        <v>855</v>
      </c>
      <c r="B1874" s="49" t="s">
        <v>1572</v>
      </c>
      <c r="C1874" s="49" t="s">
        <v>1227</v>
      </c>
      <c r="D1874" s="49" t="s">
        <v>233</v>
      </c>
      <c r="E1874" s="49" t="s">
        <v>1067</v>
      </c>
      <c r="F1874" s="49">
        <v>503</v>
      </c>
      <c r="G1874" s="17">
        <v>42377</v>
      </c>
      <c r="H1874" s="49" t="s">
        <v>24</v>
      </c>
      <c r="I1874" s="49" t="s">
        <v>24</v>
      </c>
      <c r="J1874" s="49" t="s">
        <v>708</v>
      </c>
      <c r="K1874" s="49" t="s">
        <v>38</v>
      </c>
      <c r="L1874" s="18">
        <f t="shared" si="25"/>
        <v>299932.0012</v>
      </c>
      <c r="M1874" s="50">
        <v>15996.6</v>
      </c>
      <c r="N1874" s="19"/>
      <c r="O1874" s="48"/>
      <c r="P1874" s="48"/>
      <c r="Q1874" s="48"/>
      <c r="R1874" s="48"/>
      <c r="S1874" s="48"/>
      <c r="T1874" s="48"/>
      <c r="U1874" s="48"/>
    </row>
    <row r="1875" spans="1:21" s="15" customFormat="1" ht="50.1" customHeight="1" x14ac:dyDescent="0.2">
      <c r="A1875" s="49" t="s">
        <v>855</v>
      </c>
      <c r="B1875" s="49" t="s">
        <v>1572</v>
      </c>
      <c r="C1875" s="49" t="s">
        <v>1227</v>
      </c>
      <c r="D1875" s="49" t="s">
        <v>233</v>
      </c>
      <c r="E1875" s="49" t="s">
        <v>1067</v>
      </c>
      <c r="F1875" s="49">
        <v>503</v>
      </c>
      <c r="G1875" s="17">
        <v>42377</v>
      </c>
      <c r="H1875" s="49" t="s">
        <v>24</v>
      </c>
      <c r="I1875" s="49" t="s">
        <v>24</v>
      </c>
      <c r="J1875" s="49" t="s">
        <v>708</v>
      </c>
      <c r="K1875" s="49" t="s">
        <v>38</v>
      </c>
      <c r="L1875" s="18">
        <f t="shared" si="25"/>
        <v>299932.0012</v>
      </c>
      <c r="M1875" s="50">
        <v>15996.6</v>
      </c>
      <c r="N1875" s="19"/>
      <c r="O1875" s="48"/>
      <c r="P1875" s="48"/>
      <c r="Q1875" s="48"/>
      <c r="R1875" s="48"/>
      <c r="S1875" s="48"/>
      <c r="T1875" s="48"/>
      <c r="U1875" s="48"/>
    </row>
    <row r="1876" spans="1:21" s="15" customFormat="1" ht="50.1" customHeight="1" x14ac:dyDescent="0.2">
      <c r="A1876" s="49" t="s">
        <v>855</v>
      </c>
      <c r="B1876" s="49" t="s">
        <v>1572</v>
      </c>
      <c r="C1876" s="49" t="s">
        <v>1227</v>
      </c>
      <c r="D1876" s="49" t="s">
        <v>233</v>
      </c>
      <c r="E1876" s="49" t="s">
        <v>1067</v>
      </c>
      <c r="F1876" s="49">
        <v>503</v>
      </c>
      <c r="G1876" s="17">
        <v>42377</v>
      </c>
      <c r="H1876" s="49" t="s">
        <v>24</v>
      </c>
      <c r="I1876" s="49" t="s">
        <v>24</v>
      </c>
      <c r="J1876" s="49" t="s">
        <v>708</v>
      </c>
      <c r="K1876" s="49" t="s">
        <v>38</v>
      </c>
      <c r="L1876" s="18">
        <f t="shared" si="25"/>
        <v>299932.0012</v>
      </c>
      <c r="M1876" s="50">
        <v>15996.6</v>
      </c>
      <c r="N1876" s="19"/>
      <c r="O1876" s="48"/>
      <c r="P1876" s="48"/>
      <c r="Q1876" s="48"/>
      <c r="R1876" s="48"/>
      <c r="S1876" s="48"/>
      <c r="T1876" s="48"/>
      <c r="U1876" s="48"/>
    </row>
    <row r="1877" spans="1:21" s="15" customFormat="1" ht="50.1" customHeight="1" x14ac:dyDescent="0.2">
      <c r="A1877" s="49" t="s">
        <v>855</v>
      </c>
      <c r="B1877" s="49" t="s">
        <v>1572</v>
      </c>
      <c r="C1877" s="49" t="s">
        <v>1227</v>
      </c>
      <c r="D1877" s="49" t="s">
        <v>233</v>
      </c>
      <c r="E1877" s="49" t="s">
        <v>1067</v>
      </c>
      <c r="F1877" s="49">
        <v>503</v>
      </c>
      <c r="G1877" s="17">
        <v>42377</v>
      </c>
      <c r="H1877" s="49" t="s">
        <v>24</v>
      </c>
      <c r="I1877" s="49" t="s">
        <v>24</v>
      </c>
      <c r="J1877" s="49" t="s">
        <v>708</v>
      </c>
      <c r="K1877" s="49" t="s">
        <v>38</v>
      </c>
      <c r="L1877" s="18">
        <f t="shared" si="25"/>
        <v>299932.0012</v>
      </c>
      <c r="M1877" s="50">
        <v>15996.6</v>
      </c>
      <c r="N1877" s="19"/>
      <c r="O1877" s="48"/>
      <c r="P1877" s="48"/>
      <c r="Q1877" s="48"/>
      <c r="R1877" s="48"/>
      <c r="S1877" s="48"/>
      <c r="T1877" s="48"/>
      <c r="U1877" s="48"/>
    </row>
    <row r="1878" spans="1:21" s="15" customFormat="1" ht="50.1" customHeight="1" x14ac:dyDescent="0.2">
      <c r="A1878" s="49" t="s">
        <v>855</v>
      </c>
      <c r="B1878" s="49" t="s">
        <v>1572</v>
      </c>
      <c r="C1878" s="49" t="s">
        <v>1228</v>
      </c>
      <c r="D1878" s="49" t="s">
        <v>233</v>
      </c>
      <c r="E1878" s="49" t="s">
        <v>1067</v>
      </c>
      <c r="F1878" s="49">
        <v>503</v>
      </c>
      <c r="G1878" s="17">
        <v>42377</v>
      </c>
      <c r="H1878" s="49" t="s">
        <v>24</v>
      </c>
      <c r="I1878" s="49" t="s">
        <v>24</v>
      </c>
      <c r="J1878" s="49" t="s">
        <v>708</v>
      </c>
      <c r="K1878" s="49" t="s">
        <v>38</v>
      </c>
      <c r="L1878" s="18">
        <f>69220.3*1.16</f>
        <v>80295.547999999995</v>
      </c>
      <c r="M1878" s="50">
        <f>8029.55/2</f>
        <v>4014.7750000000001</v>
      </c>
      <c r="N1878" s="19"/>
      <c r="O1878" s="48"/>
      <c r="P1878" s="48"/>
      <c r="Q1878" s="48"/>
      <c r="R1878" s="48"/>
      <c r="S1878" s="48"/>
      <c r="T1878" s="48"/>
      <c r="U1878" s="48"/>
    </row>
    <row r="1879" spans="1:21" s="15" customFormat="1" ht="50.1" customHeight="1" x14ac:dyDescent="0.2">
      <c r="A1879" s="49" t="s">
        <v>855</v>
      </c>
      <c r="B1879" s="49" t="s">
        <v>1572</v>
      </c>
      <c r="C1879" s="49" t="s">
        <v>1228</v>
      </c>
      <c r="D1879" s="49" t="s">
        <v>233</v>
      </c>
      <c r="E1879" s="49" t="s">
        <v>1067</v>
      </c>
      <c r="F1879" s="49">
        <v>503</v>
      </c>
      <c r="G1879" s="17">
        <v>42377</v>
      </c>
      <c r="H1879" s="49" t="s">
        <v>24</v>
      </c>
      <c r="I1879" s="49" t="s">
        <v>24</v>
      </c>
      <c r="J1879" s="49" t="s">
        <v>708</v>
      </c>
      <c r="K1879" s="49" t="s">
        <v>38</v>
      </c>
      <c r="L1879" s="18">
        <f t="shared" ref="L1879:L1885" si="26">69220.3*1.16</f>
        <v>80295.547999999995</v>
      </c>
      <c r="M1879" s="50">
        <f t="shared" ref="M1879:M1885" si="27">8029.55/2</f>
        <v>4014.7750000000001</v>
      </c>
      <c r="N1879" s="19"/>
      <c r="O1879" s="48"/>
      <c r="P1879" s="48"/>
      <c r="Q1879" s="48"/>
      <c r="R1879" s="48"/>
      <c r="S1879" s="48"/>
      <c r="T1879" s="48"/>
      <c r="U1879" s="48"/>
    </row>
    <row r="1880" spans="1:21" s="15" customFormat="1" ht="50.1" customHeight="1" x14ac:dyDescent="0.2">
      <c r="A1880" s="49" t="s">
        <v>855</v>
      </c>
      <c r="B1880" s="49" t="s">
        <v>1572</v>
      </c>
      <c r="C1880" s="49" t="s">
        <v>1228</v>
      </c>
      <c r="D1880" s="49" t="s">
        <v>233</v>
      </c>
      <c r="E1880" s="49" t="s">
        <v>1067</v>
      </c>
      <c r="F1880" s="49">
        <v>503</v>
      </c>
      <c r="G1880" s="17">
        <v>42377</v>
      </c>
      <c r="H1880" s="49" t="s">
        <v>24</v>
      </c>
      <c r="I1880" s="49" t="s">
        <v>24</v>
      </c>
      <c r="J1880" s="49" t="s">
        <v>708</v>
      </c>
      <c r="K1880" s="49" t="s">
        <v>38</v>
      </c>
      <c r="L1880" s="18">
        <f t="shared" si="26"/>
        <v>80295.547999999995</v>
      </c>
      <c r="M1880" s="50">
        <f t="shared" si="27"/>
        <v>4014.7750000000001</v>
      </c>
      <c r="N1880" s="19"/>
      <c r="O1880" s="48"/>
      <c r="P1880" s="48"/>
      <c r="Q1880" s="48"/>
      <c r="R1880" s="48"/>
      <c r="S1880" s="48"/>
      <c r="T1880" s="48"/>
      <c r="U1880" s="48"/>
    </row>
    <row r="1881" spans="1:21" s="15" customFormat="1" ht="50.1" customHeight="1" x14ac:dyDescent="0.2">
      <c r="A1881" s="49" t="s">
        <v>855</v>
      </c>
      <c r="B1881" s="49" t="s">
        <v>1572</v>
      </c>
      <c r="C1881" s="49" t="s">
        <v>1228</v>
      </c>
      <c r="D1881" s="49" t="s">
        <v>233</v>
      </c>
      <c r="E1881" s="49" t="s">
        <v>1067</v>
      </c>
      <c r="F1881" s="49">
        <v>503</v>
      </c>
      <c r="G1881" s="17">
        <v>42377</v>
      </c>
      <c r="H1881" s="49" t="s">
        <v>24</v>
      </c>
      <c r="I1881" s="49" t="s">
        <v>24</v>
      </c>
      <c r="J1881" s="49" t="s">
        <v>708</v>
      </c>
      <c r="K1881" s="49" t="s">
        <v>38</v>
      </c>
      <c r="L1881" s="18">
        <f t="shared" si="26"/>
        <v>80295.547999999995</v>
      </c>
      <c r="M1881" s="50">
        <f t="shared" si="27"/>
        <v>4014.7750000000001</v>
      </c>
      <c r="N1881" s="19"/>
      <c r="O1881" s="48"/>
      <c r="P1881" s="48"/>
      <c r="Q1881" s="48"/>
      <c r="R1881" s="48"/>
      <c r="S1881" s="48"/>
      <c r="T1881" s="48"/>
      <c r="U1881" s="48"/>
    </row>
    <row r="1882" spans="1:21" s="15" customFormat="1" ht="50.1" customHeight="1" x14ac:dyDescent="0.2">
      <c r="A1882" s="49" t="s">
        <v>855</v>
      </c>
      <c r="B1882" s="49" t="s">
        <v>1572</v>
      </c>
      <c r="C1882" s="49" t="s">
        <v>1228</v>
      </c>
      <c r="D1882" s="49" t="s">
        <v>233</v>
      </c>
      <c r="E1882" s="49" t="s">
        <v>1067</v>
      </c>
      <c r="F1882" s="49">
        <v>503</v>
      </c>
      <c r="G1882" s="17">
        <v>42377</v>
      </c>
      <c r="H1882" s="49" t="s">
        <v>24</v>
      </c>
      <c r="I1882" s="49" t="s">
        <v>24</v>
      </c>
      <c r="J1882" s="49" t="s">
        <v>708</v>
      </c>
      <c r="K1882" s="49" t="s">
        <v>38</v>
      </c>
      <c r="L1882" s="18">
        <f t="shared" si="26"/>
        <v>80295.547999999995</v>
      </c>
      <c r="M1882" s="50">
        <f t="shared" si="27"/>
        <v>4014.7750000000001</v>
      </c>
      <c r="N1882" s="19"/>
      <c r="O1882" s="48"/>
      <c r="P1882" s="48"/>
      <c r="Q1882" s="48"/>
      <c r="R1882" s="48"/>
      <c r="S1882" s="48"/>
      <c r="T1882" s="48"/>
      <c r="U1882" s="48"/>
    </row>
    <row r="1883" spans="1:21" s="15" customFormat="1" ht="50.1" customHeight="1" x14ac:dyDescent="0.2">
      <c r="A1883" s="49" t="s">
        <v>855</v>
      </c>
      <c r="B1883" s="49" t="s">
        <v>1572</v>
      </c>
      <c r="C1883" s="49" t="s">
        <v>1228</v>
      </c>
      <c r="D1883" s="49" t="s">
        <v>233</v>
      </c>
      <c r="E1883" s="49" t="s">
        <v>1067</v>
      </c>
      <c r="F1883" s="49">
        <v>503</v>
      </c>
      <c r="G1883" s="17">
        <v>42377</v>
      </c>
      <c r="H1883" s="49" t="s">
        <v>24</v>
      </c>
      <c r="I1883" s="49" t="s">
        <v>24</v>
      </c>
      <c r="J1883" s="49" t="s">
        <v>708</v>
      </c>
      <c r="K1883" s="49" t="s">
        <v>38</v>
      </c>
      <c r="L1883" s="18">
        <f t="shared" si="26"/>
        <v>80295.547999999995</v>
      </c>
      <c r="M1883" s="50">
        <f t="shared" si="27"/>
        <v>4014.7750000000001</v>
      </c>
      <c r="N1883" s="19"/>
      <c r="O1883" s="48"/>
      <c r="P1883" s="48"/>
      <c r="Q1883" s="48"/>
      <c r="R1883" s="48"/>
      <c r="S1883" s="48"/>
      <c r="T1883" s="48"/>
      <c r="U1883" s="48"/>
    </row>
    <row r="1884" spans="1:21" s="15" customFormat="1" ht="50.1" customHeight="1" x14ac:dyDescent="0.2">
      <c r="A1884" s="49" t="s">
        <v>855</v>
      </c>
      <c r="B1884" s="49" t="s">
        <v>1572</v>
      </c>
      <c r="C1884" s="49" t="s">
        <v>1228</v>
      </c>
      <c r="D1884" s="49" t="s">
        <v>233</v>
      </c>
      <c r="E1884" s="49" t="s">
        <v>1067</v>
      </c>
      <c r="F1884" s="49">
        <v>503</v>
      </c>
      <c r="G1884" s="17">
        <v>42377</v>
      </c>
      <c r="H1884" s="49" t="s">
        <v>24</v>
      </c>
      <c r="I1884" s="49" t="s">
        <v>24</v>
      </c>
      <c r="J1884" s="49" t="s">
        <v>708</v>
      </c>
      <c r="K1884" s="49" t="s">
        <v>38</v>
      </c>
      <c r="L1884" s="18">
        <f t="shared" si="26"/>
        <v>80295.547999999995</v>
      </c>
      <c r="M1884" s="50">
        <f t="shared" si="27"/>
        <v>4014.7750000000001</v>
      </c>
      <c r="N1884" s="19"/>
      <c r="O1884" s="48"/>
      <c r="P1884" s="48"/>
      <c r="Q1884" s="48"/>
      <c r="R1884" s="48"/>
      <c r="S1884" s="48"/>
      <c r="T1884" s="48"/>
      <c r="U1884" s="48"/>
    </row>
    <row r="1885" spans="1:21" s="15" customFormat="1" ht="50.1" customHeight="1" x14ac:dyDescent="0.2">
      <c r="A1885" s="49" t="s">
        <v>855</v>
      </c>
      <c r="B1885" s="49" t="s">
        <v>1572</v>
      </c>
      <c r="C1885" s="49" t="s">
        <v>1228</v>
      </c>
      <c r="D1885" s="49" t="s">
        <v>233</v>
      </c>
      <c r="E1885" s="49" t="s">
        <v>1067</v>
      </c>
      <c r="F1885" s="49">
        <v>503</v>
      </c>
      <c r="G1885" s="17">
        <v>42377</v>
      </c>
      <c r="H1885" s="49" t="s">
        <v>24</v>
      </c>
      <c r="I1885" s="49" t="s">
        <v>24</v>
      </c>
      <c r="J1885" s="49" t="s">
        <v>708</v>
      </c>
      <c r="K1885" s="49" t="s">
        <v>38</v>
      </c>
      <c r="L1885" s="18">
        <f t="shared" si="26"/>
        <v>80295.547999999995</v>
      </c>
      <c r="M1885" s="50">
        <f t="shared" si="27"/>
        <v>4014.7750000000001</v>
      </c>
      <c r="N1885" s="19"/>
      <c r="O1885" s="48"/>
      <c r="P1885" s="48"/>
      <c r="Q1885" s="48"/>
      <c r="R1885" s="48"/>
      <c r="S1885" s="48"/>
      <c r="T1885" s="48"/>
      <c r="U1885" s="48"/>
    </row>
    <row r="1886" spans="1:21" s="15" customFormat="1" ht="26.25" customHeight="1" x14ac:dyDescent="0.2">
      <c r="A1886" s="63"/>
      <c r="B1886" s="63"/>
      <c r="C1886" s="63"/>
      <c r="D1886" s="63"/>
      <c r="E1886" s="63"/>
      <c r="F1886" s="63"/>
      <c r="G1886" s="102"/>
      <c r="H1886" s="63"/>
      <c r="I1886" s="63"/>
      <c r="J1886" s="63"/>
      <c r="K1886" s="141" t="s">
        <v>238</v>
      </c>
      <c r="L1886" s="142">
        <f>SUM(L1868:L1885)</f>
        <v>3641684.3959999993</v>
      </c>
      <c r="M1886" s="142">
        <f>SUM(M1868:M1885)</f>
        <v>192084.19999999998</v>
      </c>
      <c r="N1886" s="19"/>
      <c r="O1886" s="48"/>
      <c r="P1886" s="48"/>
      <c r="Q1886" s="48"/>
      <c r="R1886" s="48"/>
      <c r="S1886" s="48"/>
      <c r="T1886" s="48"/>
      <c r="U1886" s="48"/>
    </row>
    <row r="1887" spans="1:21" s="15" customFormat="1" ht="16.5" x14ac:dyDescent="0.2">
      <c r="A1887" s="32"/>
      <c r="B1887" s="32"/>
      <c r="C1887" s="33"/>
      <c r="D1887" s="32"/>
      <c r="E1887" s="32"/>
      <c r="F1887" s="32"/>
      <c r="G1887" s="34"/>
      <c r="H1887" s="32"/>
      <c r="I1887" s="32"/>
      <c r="J1887" s="32"/>
      <c r="K1887" s="40"/>
      <c r="L1887" s="41"/>
      <c r="M1887" s="41"/>
      <c r="N1887" s="14"/>
    </row>
    <row r="1888" spans="1:21" s="15" customFormat="1" ht="27" x14ac:dyDescent="0.2">
      <c r="A1888" s="162" t="s">
        <v>1225</v>
      </c>
      <c r="B1888" s="174"/>
      <c r="C1888" s="175"/>
      <c r="D1888" s="175"/>
      <c r="E1888" s="175"/>
      <c r="F1888" s="175"/>
      <c r="G1888" s="175"/>
      <c r="H1888" s="175"/>
      <c r="I1888" s="175"/>
      <c r="J1888" s="175"/>
      <c r="K1888" s="175"/>
      <c r="L1888" s="175"/>
      <c r="M1888" s="175"/>
      <c r="N1888" s="14"/>
    </row>
    <row r="1889" spans="1:21" s="15" customFormat="1" ht="50.1" customHeight="1" x14ac:dyDescent="0.2">
      <c r="A1889" s="49" t="s">
        <v>855</v>
      </c>
      <c r="B1889" s="49" t="s">
        <v>1090</v>
      </c>
      <c r="C1889" s="49" t="s">
        <v>1091</v>
      </c>
      <c r="D1889" s="49" t="s">
        <v>1092</v>
      </c>
      <c r="E1889" s="49" t="s">
        <v>207</v>
      </c>
      <c r="F1889" s="49">
        <v>504</v>
      </c>
      <c r="G1889" s="17">
        <v>42377</v>
      </c>
      <c r="H1889" s="49" t="s">
        <v>1093</v>
      </c>
      <c r="I1889" s="49" t="s">
        <v>1094</v>
      </c>
      <c r="J1889" s="49" t="s">
        <v>1095</v>
      </c>
      <c r="K1889" s="49" t="s">
        <v>38</v>
      </c>
      <c r="L1889" s="18">
        <f>50025.72*1.16</f>
        <v>58029.835199999994</v>
      </c>
      <c r="M1889" s="50">
        <f>5802.98/2</f>
        <v>2901.49</v>
      </c>
      <c r="N1889" s="19"/>
      <c r="O1889" s="48"/>
      <c r="P1889" s="48"/>
      <c r="Q1889" s="48"/>
      <c r="R1889" s="48"/>
      <c r="S1889" s="48"/>
      <c r="T1889" s="48"/>
      <c r="U1889" s="48"/>
    </row>
    <row r="1890" spans="1:21" s="15" customFormat="1" ht="50.1" customHeight="1" x14ac:dyDescent="0.2">
      <c r="A1890" s="49" t="s">
        <v>1224</v>
      </c>
      <c r="B1890" s="49" t="s">
        <v>1090</v>
      </c>
      <c r="C1890" s="49" t="s">
        <v>1096</v>
      </c>
      <c r="D1890" s="49" t="s">
        <v>1097</v>
      </c>
      <c r="E1890" s="49" t="s">
        <v>207</v>
      </c>
      <c r="F1890" s="49">
        <v>504</v>
      </c>
      <c r="G1890" s="17">
        <v>42377</v>
      </c>
      <c r="H1890" s="49" t="s">
        <v>24</v>
      </c>
      <c r="I1890" s="49" t="s">
        <v>24</v>
      </c>
      <c r="J1890" s="49" t="s">
        <v>708</v>
      </c>
      <c r="K1890" s="49" t="s">
        <v>38</v>
      </c>
      <c r="L1890" s="18">
        <f>19171.06*1.16</f>
        <v>22238.429599999999</v>
      </c>
      <c r="M1890" s="50">
        <f>2223.84/2</f>
        <v>1111.92</v>
      </c>
      <c r="N1890" s="19"/>
      <c r="O1890" s="48"/>
      <c r="P1890" s="48"/>
      <c r="Q1890" s="48"/>
      <c r="R1890" s="48"/>
      <c r="S1890" s="48"/>
      <c r="T1890" s="48"/>
      <c r="U1890" s="48"/>
    </row>
    <row r="1891" spans="1:21" s="15" customFormat="1" ht="50.1" customHeight="1" x14ac:dyDescent="0.2">
      <c r="A1891" s="49" t="s">
        <v>855</v>
      </c>
      <c r="B1891" s="49" t="s">
        <v>1090</v>
      </c>
      <c r="C1891" s="49" t="s">
        <v>1098</v>
      </c>
      <c r="D1891" s="49" t="s">
        <v>1099</v>
      </c>
      <c r="E1891" s="49" t="s">
        <v>207</v>
      </c>
      <c r="F1891" s="49">
        <v>504</v>
      </c>
      <c r="G1891" s="17">
        <v>42377</v>
      </c>
      <c r="H1891" s="49" t="s">
        <v>24</v>
      </c>
      <c r="I1891" s="49" t="s">
        <v>1100</v>
      </c>
      <c r="J1891" s="49" t="s">
        <v>1101</v>
      </c>
      <c r="K1891" s="49" t="s">
        <v>38</v>
      </c>
      <c r="L1891" s="18">
        <f>3710.79*1.16</f>
        <v>4304.5163999999995</v>
      </c>
      <c r="M1891" s="50">
        <f>430.45/2</f>
        <v>215.22499999999999</v>
      </c>
      <c r="N1891" s="19"/>
      <c r="O1891" s="48"/>
      <c r="P1891" s="48"/>
      <c r="Q1891" s="48"/>
      <c r="R1891" s="48"/>
      <c r="S1891" s="48"/>
      <c r="T1891" s="48"/>
      <c r="U1891" s="48"/>
    </row>
    <row r="1892" spans="1:21" s="15" customFormat="1" ht="50.1" customHeight="1" x14ac:dyDescent="0.2">
      <c r="A1892" s="49" t="s">
        <v>855</v>
      </c>
      <c r="B1892" s="49" t="s">
        <v>1090</v>
      </c>
      <c r="C1892" s="49" t="s">
        <v>1098</v>
      </c>
      <c r="D1892" s="49" t="s">
        <v>1102</v>
      </c>
      <c r="E1892" s="49" t="s">
        <v>207</v>
      </c>
      <c r="F1892" s="49">
        <v>504</v>
      </c>
      <c r="G1892" s="17">
        <v>42377</v>
      </c>
      <c r="H1892" s="49" t="s">
        <v>24</v>
      </c>
      <c r="I1892" s="49" t="s">
        <v>1100</v>
      </c>
      <c r="J1892" s="49" t="s">
        <v>1103</v>
      </c>
      <c r="K1892" s="49" t="s">
        <v>38</v>
      </c>
      <c r="L1892" s="18">
        <f>3710.79*1.16</f>
        <v>4304.5163999999995</v>
      </c>
      <c r="M1892" s="50">
        <f t="shared" ref="M1892:M1893" si="28">430.45/2</f>
        <v>215.22499999999999</v>
      </c>
      <c r="N1892" s="19"/>
      <c r="O1892" s="48"/>
      <c r="P1892" s="48"/>
      <c r="Q1892" s="48"/>
      <c r="R1892" s="48"/>
      <c r="S1892" s="48"/>
      <c r="T1892" s="48"/>
      <c r="U1892" s="48"/>
    </row>
    <row r="1893" spans="1:21" s="15" customFormat="1" ht="50.1" customHeight="1" x14ac:dyDescent="0.2">
      <c r="A1893" s="49" t="s">
        <v>855</v>
      </c>
      <c r="B1893" s="49" t="s">
        <v>1090</v>
      </c>
      <c r="C1893" s="49" t="s">
        <v>1098</v>
      </c>
      <c r="D1893" s="49" t="s">
        <v>1104</v>
      </c>
      <c r="E1893" s="49" t="s">
        <v>207</v>
      </c>
      <c r="F1893" s="49">
        <v>504</v>
      </c>
      <c r="G1893" s="17">
        <v>42377</v>
      </c>
      <c r="H1893" s="49" t="s">
        <v>24</v>
      </c>
      <c r="I1893" s="49" t="s">
        <v>1100</v>
      </c>
      <c r="J1893" s="49" t="s">
        <v>1105</v>
      </c>
      <c r="K1893" s="49" t="s">
        <v>38</v>
      </c>
      <c r="L1893" s="18">
        <f>3710.79*1.16</f>
        <v>4304.5163999999995</v>
      </c>
      <c r="M1893" s="50">
        <f t="shared" si="28"/>
        <v>215.22499999999999</v>
      </c>
      <c r="N1893" s="19"/>
      <c r="O1893" s="48"/>
      <c r="P1893" s="48"/>
      <c r="Q1893" s="48"/>
      <c r="R1893" s="48"/>
      <c r="S1893" s="48"/>
      <c r="T1893" s="48"/>
      <c r="U1893" s="48"/>
    </row>
    <row r="1894" spans="1:21" s="15" customFormat="1" ht="50.1" customHeight="1" x14ac:dyDescent="0.2">
      <c r="A1894" s="49" t="s">
        <v>855</v>
      </c>
      <c r="B1894" s="49" t="s">
        <v>1090</v>
      </c>
      <c r="C1894" s="49" t="s">
        <v>1106</v>
      </c>
      <c r="D1894" s="49" t="s">
        <v>1107</v>
      </c>
      <c r="E1894" s="49" t="s">
        <v>207</v>
      </c>
      <c r="F1894" s="49">
        <v>504</v>
      </c>
      <c r="G1894" s="17">
        <v>42377</v>
      </c>
      <c r="H1894" s="49" t="s">
        <v>1108</v>
      </c>
      <c r="I1894" s="49" t="s">
        <v>24</v>
      </c>
      <c r="J1894" s="49" t="s">
        <v>1109</v>
      </c>
      <c r="K1894" s="49" t="s">
        <v>38</v>
      </c>
      <c r="L1894" s="18">
        <f t="shared" ref="L1894:L1899" si="29">5733.03*1.16</f>
        <v>6650.3147999999992</v>
      </c>
      <c r="M1894" s="50">
        <f>665.03/2</f>
        <v>332.51499999999999</v>
      </c>
      <c r="N1894" s="19"/>
      <c r="O1894" s="48"/>
      <c r="P1894" s="48"/>
      <c r="Q1894" s="48"/>
      <c r="R1894" s="48"/>
      <c r="S1894" s="48"/>
      <c r="T1894" s="48"/>
      <c r="U1894" s="48"/>
    </row>
    <row r="1895" spans="1:21" s="15" customFormat="1" ht="50.1" customHeight="1" x14ac:dyDescent="0.2">
      <c r="A1895" s="49" t="s">
        <v>855</v>
      </c>
      <c r="B1895" s="49" t="s">
        <v>1090</v>
      </c>
      <c r="C1895" s="49" t="s">
        <v>1106</v>
      </c>
      <c r="D1895" s="49" t="s">
        <v>1110</v>
      </c>
      <c r="E1895" s="49" t="s">
        <v>207</v>
      </c>
      <c r="F1895" s="49">
        <v>504</v>
      </c>
      <c r="G1895" s="17">
        <v>42377</v>
      </c>
      <c r="H1895" s="49" t="s">
        <v>1108</v>
      </c>
      <c r="I1895" s="49" t="s">
        <v>24</v>
      </c>
      <c r="J1895" s="49" t="s">
        <v>1111</v>
      </c>
      <c r="K1895" s="49" t="s">
        <v>38</v>
      </c>
      <c r="L1895" s="18">
        <f t="shared" si="29"/>
        <v>6650.3147999999992</v>
      </c>
      <c r="M1895" s="50">
        <f t="shared" ref="M1895:M1899" si="30">665.03/2</f>
        <v>332.51499999999999</v>
      </c>
      <c r="N1895" s="19"/>
      <c r="O1895" s="48"/>
      <c r="P1895" s="48"/>
      <c r="Q1895" s="48"/>
      <c r="R1895" s="48"/>
      <c r="S1895" s="48"/>
      <c r="T1895" s="48"/>
      <c r="U1895" s="48"/>
    </row>
    <row r="1896" spans="1:21" s="15" customFormat="1" ht="50.1" customHeight="1" x14ac:dyDescent="0.2">
      <c r="A1896" s="49" t="s">
        <v>855</v>
      </c>
      <c r="B1896" s="49" t="s">
        <v>1090</v>
      </c>
      <c r="C1896" s="49" t="s">
        <v>1106</v>
      </c>
      <c r="D1896" s="49" t="s">
        <v>1112</v>
      </c>
      <c r="E1896" s="49" t="s">
        <v>207</v>
      </c>
      <c r="F1896" s="49">
        <v>504</v>
      </c>
      <c r="G1896" s="17">
        <v>42377</v>
      </c>
      <c r="H1896" s="49" t="s">
        <v>1108</v>
      </c>
      <c r="I1896" s="49" t="s">
        <v>24</v>
      </c>
      <c r="J1896" s="49" t="s">
        <v>1113</v>
      </c>
      <c r="K1896" s="49" t="s">
        <v>38</v>
      </c>
      <c r="L1896" s="18">
        <f t="shared" si="29"/>
        <v>6650.3147999999992</v>
      </c>
      <c r="M1896" s="50">
        <f t="shared" si="30"/>
        <v>332.51499999999999</v>
      </c>
      <c r="N1896" s="19"/>
      <c r="O1896" s="48"/>
      <c r="P1896" s="48"/>
      <c r="Q1896" s="48"/>
      <c r="R1896" s="48"/>
      <c r="S1896" s="48"/>
      <c r="T1896" s="48"/>
      <c r="U1896" s="48"/>
    </row>
    <row r="1897" spans="1:21" s="15" customFormat="1" ht="50.1" customHeight="1" x14ac:dyDescent="0.2">
      <c r="A1897" s="49" t="s">
        <v>855</v>
      </c>
      <c r="B1897" s="49" t="s">
        <v>1090</v>
      </c>
      <c r="C1897" s="49" t="s">
        <v>1106</v>
      </c>
      <c r="D1897" s="49" t="s">
        <v>1114</v>
      </c>
      <c r="E1897" s="49" t="s">
        <v>207</v>
      </c>
      <c r="F1897" s="49">
        <v>504</v>
      </c>
      <c r="G1897" s="17">
        <v>42377</v>
      </c>
      <c r="H1897" s="49" t="s">
        <v>1108</v>
      </c>
      <c r="I1897" s="49" t="s">
        <v>24</v>
      </c>
      <c r="J1897" s="49" t="s">
        <v>1115</v>
      </c>
      <c r="K1897" s="49" t="s">
        <v>38</v>
      </c>
      <c r="L1897" s="18">
        <f t="shared" si="29"/>
        <v>6650.3147999999992</v>
      </c>
      <c r="M1897" s="50">
        <f t="shared" si="30"/>
        <v>332.51499999999999</v>
      </c>
      <c r="N1897" s="19"/>
      <c r="O1897" s="48"/>
      <c r="P1897" s="48"/>
      <c r="Q1897" s="48"/>
      <c r="R1897" s="48"/>
      <c r="S1897" s="48"/>
      <c r="T1897" s="48"/>
      <c r="U1897" s="48"/>
    </row>
    <row r="1898" spans="1:21" s="15" customFormat="1" ht="50.1" customHeight="1" x14ac:dyDescent="0.2">
      <c r="A1898" s="49" t="s">
        <v>855</v>
      </c>
      <c r="B1898" s="49" t="s">
        <v>1090</v>
      </c>
      <c r="C1898" s="49" t="s">
        <v>1106</v>
      </c>
      <c r="D1898" s="49" t="s">
        <v>1116</v>
      </c>
      <c r="E1898" s="49" t="s">
        <v>207</v>
      </c>
      <c r="F1898" s="49">
        <v>504</v>
      </c>
      <c r="G1898" s="17">
        <v>42377</v>
      </c>
      <c r="H1898" s="49" t="s">
        <v>1108</v>
      </c>
      <c r="I1898" s="49" t="s">
        <v>24</v>
      </c>
      <c r="J1898" s="49" t="s">
        <v>1117</v>
      </c>
      <c r="K1898" s="49" t="s">
        <v>38</v>
      </c>
      <c r="L1898" s="18">
        <f t="shared" si="29"/>
        <v>6650.3147999999992</v>
      </c>
      <c r="M1898" s="50">
        <f t="shared" si="30"/>
        <v>332.51499999999999</v>
      </c>
      <c r="N1898" s="19"/>
      <c r="O1898" s="48"/>
      <c r="P1898" s="48"/>
      <c r="Q1898" s="48"/>
      <c r="R1898" s="48"/>
      <c r="S1898" s="48"/>
      <c r="T1898" s="48"/>
      <c r="U1898" s="48"/>
    </row>
    <row r="1899" spans="1:21" s="15" customFormat="1" ht="50.1" customHeight="1" x14ac:dyDescent="0.2">
      <c r="A1899" s="49" t="s">
        <v>855</v>
      </c>
      <c r="B1899" s="49" t="s">
        <v>1090</v>
      </c>
      <c r="C1899" s="49" t="s">
        <v>1106</v>
      </c>
      <c r="D1899" s="49" t="s">
        <v>1118</v>
      </c>
      <c r="E1899" s="49" t="s">
        <v>207</v>
      </c>
      <c r="F1899" s="49">
        <v>504</v>
      </c>
      <c r="G1899" s="17">
        <v>42377</v>
      </c>
      <c r="H1899" s="49" t="s">
        <v>1108</v>
      </c>
      <c r="I1899" s="49" t="s">
        <v>24</v>
      </c>
      <c r="J1899" s="49" t="s">
        <v>1119</v>
      </c>
      <c r="K1899" s="49" t="s">
        <v>38</v>
      </c>
      <c r="L1899" s="18">
        <f t="shared" si="29"/>
        <v>6650.3147999999992</v>
      </c>
      <c r="M1899" s="50">
        <f t="shared" si="30"/>
        <v>332.51499999999999</v>
      </c>
      <c r="N1899" s="19"/>
      <c r="O1899" s="48"/>
      <c r="P1899" s="48"/>
      <c r="Q1899" s="48"/>
      <c r="R1899" s="48"/>
      <c r="S1899" s="48"/>
      <c r="T1899" s="48"/>
      <c r="U1899" s="48"/>
    </row>
    <row r="1900" spans="1:21" s="15" customFormat="1" ht="50.1" customHeight="1" x14ac:dyDescent="0.2">
      <c r="A1900" s="49" t="s">
        <v>855</v>
      </c>
      <c r="B1900" s="49" t="s">
        <v>1090</v>
      </c>
      <c r="C1900" s="49" t="s">
        <v>1120</v>
      </c>
      <c r="D1900" s="49" t="s">
        <v>1121</v>
      </c>
      <c r="E1900" s="49" t="s">
        <v>207</v>
      </c>
      <c r="F1900" s="49">
        <v>504</v>
      </c>
      <c r="G1900" s="17">
        <v>42377</v>
      </c>
      <c r="H1900" s="49" t="s">
        <v>1122</v>
      </c>
      <c r="I1900" s="49" t="s">
        <v>1123</v>
      </c>
      <c r="J1900" s="49">
        <v>201511091</v>
      </c>
      <c r="K1900" s="49" t="s">
        <v>38</v>
      </c>
      <c r="L1900" s="18">
        <f>10392.11*1.16</f>
        <v>12054.847599999999</v>
      </c>
      <c r="M1900" s="50">
        <f>1205.48/2</f>
        <v>602.74</v>
      </c>
      <c r="N1900" s="19"/>
      <c r="O1900" s="48"/>
      <c r="P1900" s="48"/>
      <c r="Q1900" s="48"/>
      <c r="R1900" s="48"/>
      <c r="S1900" s="48"/>
      <c r="T1900" s="48"/>
      <c r="U1900" s="48"/>
    </row>
    <row r="1901" spans="1:21" s="15" customFormat="1" ht="50.1" customHeight="1" x14ac:dyDescent="0.2">
      <c r="A1901" s="49" t="s">
        <v>855</v>
      </c>
      <c r="B1901" s="49" t="s">
        <v>1090</v>
      </c>
      <c r="C1901" s="49" t="s">
        <v>1124</v>
      </c>
      <c r="D1901" s="49" t="s">
        <v>1125</v>
      </c>
      <c r="E1901" s="49" t="s">
        <v>207</v>
      </c>
      <c r="F1901" s="49">
        <v>504</v>
      </c>
      <c r="G1901" s="17">
        <v>42377</v>
      </c>
      <c r="H1901" s="49" t="s">
        <v>1108</v>
      </c>
      <c r="I1901" s="49" t="s">
        <v>1126</v>
      </c>
      <c r="J1901" s="49" t="s">
        <v>1127</v>
      </c>
      <c r="K1901" s="49" t="s">
        <v>38</v>
      </c>
      <c r="L1901" s="18">
        <f>8280.16*1.16</f>
        <v>9604.9856</v>
      </c>
      <c r="M1901" s="50">
        <f>960.5/2</f>
        <v>480.25</v>
      </c>
      <c r="N1901" s="19"/>
      <c r="O1901" s="48"/>
      <c r="P1901" s="48"/>
      <c r="Q1901" s="48"/>
      <c r="R1901" s="48"/>
      <c r="S1901" s="48"/>
      <c r="T1901" s="48"/>
      <c r="U1901" s="48"/>
    </row>
    <row r="1902" spans="1:21" s="15" customFormat="1" ht="50.1" customHeight="1" x14ac:dyDescent="0.2">
      <c r="A1902" s="49" t="s">
        <v>855</v>
      </c>
      <c r="B1902" s="49" t="s">
        <v>1090</v>
      </c>
      <c r="C1902" s="49" t="s">
        <v>1128</v>
      </c>
      <c r="D1902" s="49" t="s">
        <v>1129</v>
      </c>
      <c r="E1902" s="49" t="s">
        <v>207</v>
      </c>
      <c r="F1902" s="49">
        <v>504</v>
      </c>
      <c r="G1902" s="17">
        <v>42377</v>
      </c>
      <c r="H1902" s="49" t="s">
        <v>1130</v>
      </c>
      <c r="I1902" s="49" t="s">
        <v>1131</v>
      </c>
      <c r="J1902" s="49" t="s">
        <v>1132</v>
      </c>
      <c r="K1902" s="49" t="s">
        <v>38</v>
      </c>
      <c r="L1902" s="18">
        <f>206475.79*1.16</f>
        <v>239511.91639999999</v>
      </c>
      <c r="M1902" s="50">
        <f>23951.19/2</f>
        <v>11975.594999999999</v>
      </c>
      <c r="N1902" s="19"/>
      <c r="O1902" s="48"/>
      <c r="P1902" s="48"/>
      <c r="Q1902" s="48"/>
      <c r="R1902" s="48"/>
      <c r="S1902" s="48"/>
      <c r="T1902" s="48"/>
      <c r="U1902" s="48"/>
    </row>
    <row r="1903" spans="1:21" s="15" customFormat="1" ht="50.1" customHeight="1" x14ac:dyDescent="0.2">
      <c r="A1903" s="49" t="s">
        <v>855</v>
      </c>
      <c r="B1903" s="49" t="s">
        <v>1090</v>
      </c>
      <c r="C1903" s="49" t="s">
        <v>1128</v>
      </c>
      <c r="D1903" s="49" t="s">
        <v>1133</v>
      </c>
      <c r="E1903" s="49" t="s">
        <v>207</v>
      </c>
      <c r="F1903" s="49">
        <v>504</v>
      </c>
      <c r="G1903" s="17">
        <v>42377</v>
      </c>
      <c r="H1903" s="49" t="s">
        <v>1130</v>
      </c>
      <c r="I1903" s="49" t="s">
        <v>1131</v>
      </c>
      <c r="J1903" s="49" t="s">
        <v>1134</v>
      </c>
      <c r="K1903" s="49" t="s">
        <v>38</v>
      </c>
      <c r="L1903" s="18">
        <f>206475.79*1.16</f>
        <v>239511.91639999999</v>
      </c>
      <c r="M1903" s="50">
        <f>23951.19/2</f>
        <v>11975.594999999999</v>
      </c>
      <c r="N1903" s="19"/>
      <c r="O1903" s="48"/>
      <c r="P1903" s="48"/>
      <c r="Q1903" s="48"/>
      <c r="R1903" s="48"/>
      <c r="S1903" s="48"/>
      <c r="T1903" s="48"/>
      <c r="U1903" s="48"/>
    </row>
    <row r="1904" spans="1:21" s="15" customFormat="1" ht="50.1" customHeight="1" x14ac:dyDescent="0.2">
      <c r="A1904" s="49" t="s">
        <v>855</v>
      </c>
      <c r="B1904" s="49" t="s">
        <v>1090</v>
      </c>
      <c r="C1904" s="49" t="s">
        <v>1135</v>
      </c>
      <c r="D1904" s="49" t="s">
        <v>1136</v>
      </c>
      <c r="E1904" s="49" t="s">
        <v>207</v>
      </c>
      <c r="F1904" s="49">
        <v>504</v>
      </c>
      <c r="G1904" s="17">
        <v>42377</v>
      </c>
      <c r="H1904" s="49" t="s">
        <v>24</v>
      </c>
      <c r="I1904" s="49" t="s">
        <v>1137</v>
      </c>
      <c r="J1904" s="49" t="s">
        <v>1138</v>
      </c>
      <c r="K1904" s="49" t="s">
        <v>38</v>
      </c>
      <c r="L1904" s="18">
        <f>129157.17*1.16</f>
        <v>149822.31719999999</v>
      </c>
      <c r="M1904" s="50">
        <f>14982.23/2</f>
        <v>7491.1149999999998</v>
      </c>
      <c r="N1904" s="19"/>
      <c r="O1904" s="48"/>
      <c r="P1904" s="48"/>
      <c r="Q1904" s="48"/>
      <c r="R1904" s="48"/>
      <c r="S1904" s="48"/>
      <c r="T1904" s="48"/>
      <c r="U1904" s="48"/>
    </row>
    <row r="1905" spans="1:21" s="15" customFormat="1" ht="50.1" customHeight="1" x14ac:dyDescent="0.2">
      <c r="A1905" s="49" t="s">
        <v>855</v>
      </c>
      <c r="B1905" s="49" t="s">
        <v>1090</v>
      </c>
      <c r="C1905" s="49" t="s">
        <v>1139</v>
      </c>
      <c r="D1905" s="49" t="s">
        <v>1140</v>
      </c>
      <c r="E1905" s="49" t="s">
        <v>207</v>
      </c>
      <c r="F1905" s="49">
        <v>504</v>
      </c>
      <c r="G1905" s="17">
        <v>42377</v>
      </c>
      <c r="H1905" s="49" t="s">
        <v>1141</v>
      </c>
      <c r="I1905" s="49" t="s">
        <v>1142</v>
      </c>
      <c r="J1905" s="49" t="s">
        <v>1143</v>
      </c>
      <c r="K1905" s="49" t="s">
        <v>38</v>
      </c>
      <c r="L1905" s="18">
        <f>24067.72*1.16</f>
        <v>27918.555199999999</v>
      </c>
      <c r="M1905" s="50">
        <f>2791.86/2</f>
        <v>1395.93</v>
      </c>
      <c r="N1905" s="19"/>
      <c r="O1905" s="48"/>
      <c r="P1905" s="48"/>
      <c r="Q1905" s="48"/>
      <c r="R1905" s="48"/>
      <c r="S1905" s="48"/>
      <c r="T1905" s="48"/>
      <c r="U1905" s="48"/>
    </row>
    <row r="1906" spans="1:21" s="15" customFormat="1" ht="50.1" customHeight="1" x14ac:dyDescent="0.2">
      <c r="A1906" s="49" t="s">
        <v>855</v>
      </c>
      <c r="B1906" s="49" t="s">
        <v>1090</v>
      </c>
      <c r="C1906" s="49" t="s">
        <v>1139</v>
      </c>
      <c r="D1906" s="49" t="s">
        <v>1144</v>
      </c>
      <c r="E1906" s="49" t="s">
        <v>207</v>
      </c>
      <c r="F1906" s="49">
        <v>504</v>
      </c>
      <c r="G1906" s="17">
        <v>42377</v>
      </c>
      <c r="H1906" s="49" t="s">
        <v>1141</v>
      </c>
      <c r="I1906" s="49" t="s">
        <v>1142</v>
      </c>
      <c r="J1906" s="49" t="s">
        <v>1145</v>
      </c>
      <c r="K1906" s="49" t="s">
        <v>38</v>
      </c>
      <c r="L1906" s="18">
        <f>24067.72*1.16</f>
        <v>27918.555199999999</v>
      </c>
      <c r="M1906" s="50">
        <f>2791.86/2</f>
        <v>1395.93</v>
      </c>
      <c r="N1906" s="19"/>
      <c r="O1906" s="48"/>
      <c r="P1906" s="48"/>
      <c r="Q1906" s="48"/>
      <c r="R1906" s="48"/>
      <c r="S1906" s="48"/>
      <c r="T1906" s="48"/>
      <c r="U1906" s="48"/>
    </row>
    <row r="1907" spans="1:21" s="15" customFormat="1" ht="50.1" customHeight="1" x14ac:dyDescent="0.2">
      <c r="A1907" s="49" t="s">
        <v>855</v>
      </c>
      <c r="B1907" s="49" t="s">
        <v>1090</v>
      </c>
      <c r="C1907" s="49" t="s">
        <v>1146</v>
      </c>
      <c r="D1907" s="49" t="s">
        <v>1147</v>
      </c>
      <c r="E1907" s="49" t="s">
        <v>207</v>
      </c>
      <c r="F1907" s="49">
        <v>504</v>
      </c>
      <c r="G1907" s="17">
        <v>42377</v>
      </c>
      <c r="H1907" s="49" t="s">
        <v>1148</v>
      </c>
      <c r="I1907" s="49" t="s">
        <v>1149</v>
      </c>
      <c r="J1907" s="49" t="s">
        <v>1150</v>
      </c>
      <c r="K1907" s="49" t="s">
        <v>38</v>
      </c>
      <c r="L1907" s="18">
        <f>45540.85*1.16</f>
        <v>52827.385999999991</v>
      </c>
      <c r="M1907" s="50">
        <f>5282.74/2</f>
        <v>2641.37</v>
      </c>
      <c r="N1907" s="19"/>
      <c r="O1907" s="48"/>
      <c r="P1907" s="48"/>
      <c r="Q1907" s="48"/>
      <c r="R1907" s="48"/>
      <c r="S1907" s="48"/>
      <c r="T1907" s="48"/>
      <c r="U1907" s="48"/>
    </row>
    <row r="1908" spans="1:21" s="15" customFormat="1" ht="50.1" customHeight="1" x14ac:dyDescent="0.2">
      <c r="A1908" s="49" t="s">
        <v>855</v>
      </c>
      <c r="B1908" s="49" t="s">
        <v>1090</v>
      </c>
      <c r="C1908" s="49" t="s">
        <v>1146</v>
      </c>
      <c r="D1908" s="49" t="s">
        <v>1151</v>
      </c>
      <c r="E1908" s="49" t="s">
        <v>207</v>
      </c>
      <c r="F1908" s="49">
        <v>504</v>
      </c>
      <c r="G1908" s="17">
        <v>42377</v>
      </c>
      <c r="H1908" s="49" t="s">
        <v>1148</v>
      </c>
      <c r="I1908" s="49" t="s">
        <v>1149</v>
      </c>
      <c r="J1908" s="49" t="s">
        <v>1152</v>
      </c>
      <c r="K1908" s="49" t="s">
        <v>38</v>
      </c>
      <c r="L1908" s="18">
        <f>45540.85*1.16</f>
        <v>52827.385999999991</v>
      </c>
      <c r="M1908" s="50">
        <f t="shared" ref="M1908:M1911" si="31">5282.74/2</f>
        <v>2641.37</v>
      </c>
      <c r="N1908" s="19"/>
      <c r="O1908" s="48"/>
      <c r="P1908" s="48"/>
      <c r="Q1908" s="48"/>
      <c r="R1908" s="48"/>
      <c r="S1908" s="48"/>
      <c r="T1908" s="48"/>
      <c r="U1908" s="48"/>
    </row>
    <row r="1909" spans="1:21" s="15" customFormat="1" ht="50.1" customHeight="1" x14ac:dyDescent="0.2">
      <c r="A1909" s="49" t="s">
        <v>855</v>
      </c>
      <c r="B1909" s="49" t="s">
        <v>1090</v>
      </c>
      <c r="C1909" s="49" t="s">
        <v>1146</v>
      </c>
      <c r="D1909" s="49" t="s">
        <v>1153</v>
      </c>
      <c r="E1909" s="49" t="s">
        <v>207</v>
      </c>
      <c r="F1909" s="49">
        <v>504</v>
      </c>
      <c r="G1909" s="17">
        <v>42377</v>
      </c>
      <c r="H1909" s="49" t="s">
        <v>1148</v>
      </c>
      <c r="I1909" s="49" t="s">
        <v>1149</v>
      </c>
      <c r="J1909" s="49" t="s">
        <v>1154</v>
      </c>
      <c r="K1909" s="49" t="s">
        <v>38</v>
      </c>
      <c r="L1909" s="18">
        <f>45540.85*1.16</f>
        <v>52827.385999999991</v>
      </c>
      <c r="M1909" s="50">
        <f t="shared" si="31"/>
        <v>2641.37</v>
      </c>
      <c r="N1909" s="19"/>
      <c r="O1909" s="48"/>
      <c r="P1909" s="48"/>
      <c r="Q1909" s="48"/>
      <c r="R1909" s="48"/>
      <c r="S1909" s="48"/>
      <c r="T1909" s="48"/>
      <c r="U1909" s="48"/>
    </row>
    <row r="1910" spans="1:21" s="15" customFormat="1" ht="50.1" customHeight="1" x14ac:dyDescent="0.2">
      <c r="A1910" s="49" t="s">
        <v>855</v>
      </c>
      <c r="B1910" s="49" t="s">
        <v>1090</v>
      </c>
      <c r="C1910" s="49" t="s">
        <v>1146</v>
      </c>
      <c r="D1910" s="49" t="s">
        <v>1155</v>
      </c>
      <c r="E1910" s="49" t="s">
        <v>207</v>
      </c>
      <c r="F1910" s="49">
        <v>504</v>
      </c>
      <c r="G1910" s="17">
        <v>42377</v>
      </c>
      <c r="H1910" s="49" t="s">
        <v>1148</v>
      </c>
      <c r="I1910" s="49" t="s">
        <v>1149</v>
      </c>
      <c r="J1910" s="49" t="s">
        <v>1156</v>
      </c>
      <c r="K1910" s="49" t="s">
        <v>38</v>
      </c>
      <c r="L1910" s="18">
        <f>45540.85*1.16</f>
        <v>52827.385999999991</v>
      </c>
      <c r="M1910" s="50">
        <f t="shared" si="31"/>
        <v>2641.37</v>
      </c>
      <c r="N1910" s="19"/>
      <c r="O1910" s="48"/>
      <c r="P1910" s="48"/>
      <c r="Q1910" s="48"/>
      <c r="R1910" s="48"/>
      <c r="S1910" s="48"/>
      <c r="T1910" s="48"/>
      <c r="U1910" s="48"/>
    </row>
    <row r="1911" spans="1:21" s="15" customFormat="1" ht="50.1" customHeight="1" x14ac:dyDescent="0.2">
      <c r="A1911" s="49" t="s">
        <v>855</v>
      </c>
      <c r="B1911" s="49" t="s">
        <v>1090</v>
      </c>
      <c r="C1911" s="49" t="s">
        <v>1146</v>
      </c>
      <c r="D1911" s="49" t="s">
        <v>1157</v>
      </c>
      <c r="E1911" s="49" t="s">
        <v>207</v>
      </c>
      <c r="F1911" s="49">
        <v>504</v>
      </c>
      <c r="G1911" s="17">
        <v>42377</v>
      </c>
      <c r="H1911" s="49" t="s">
        <v>1148</v>
      </c>
      <c r="I1911" s="49" t="s">
        <v>1149</v>
      </c>
      <c r="J1911" s="49" t="s">
        <v>1158</v>
      </c>
      <c r="K1911" s="49" t="s">
        <v>38</v>
      </c>
      <c r="L1911" s="18">
        <f>45540.85*1.16</f>
        <v>52827.385999999991</v>
      </c>
      <c r="M1911" s="50">
        <f t="shared" si="31"/>
        <v>2641.37</v>
      </c>
      <c r="N1911" s="19"/>
      <c r="O1911" s="48"/>
      <c r="P1911" s="48"/>
      <c r="Q1911" s="48"/>
      <c r="R1911" s="48"/>
      <c r="S1911" s="48"/>
      <c r="T1911" s="48"/>
      <c r="U1911" s="48"/>
    </row>
    <row r="1912" spans="1:21" s="15" customFormat="1" ht="50.1" customHeight="1" x14ac:dyDescent="0.2">
      <c r="A1912" s="49" t="s">
        <v>855</v>
      </c>
      <c r="B1912" s="49" t="s">
        <v>1090</v>
      </c>
      <c r="C1912" s="49" t="s">
        <v>1159</v>
      </c>
      <c r="D1912" s="49" t="s">
        <v>1160</v>
      </c>
      <c r="E1912" s="49" t="s">
        <v>207</v>
      </c>
      <c r="F1912" s="49">
        <v>504</v>
      </c>
      <c r="G1912" s="17">
        <v>42377</v>
      </c>
      <c r="H1912" s="49" t="s">
        <v>1161</v>
      </c>
      <c r="I1912" s="49" t="s">
        <v>1162</v>
      </c>
      <c r="J1912" s="49" t="s">
        <v>708</v>
      </c>
      <c r="K1912" s="49" t="s">
        <v>38</v>
      </c>
      <c r="L1912" s="18">
        <f>2759149.95*1.16</f>
        <v>3200613.9419999998</v>
      </c>
      <c r="M1912" s="50">
        <f>320061.39/2</f>
        <v>160030.69500000001</v>
      </c>
      <c r="N1912" s="19"/>
      <c r="O1912" s="48"/>
      <c r="P1912" s="48"/>
      <c r="Q1912" s="48"/>
      <c r="R1912" s="48"/>
      <c r="S1912" s="48"/>
      <c r="T1912" s="48"/>
      <c r="U1912" s="48"/>
    </row>
    <row r="1913" spans="1:21" s="15" customFormat="1" ht="50.1" customHeight="1" x14ac:dyDescent="0.2">
      <c r="A1913" s="49" t="s">
        <v>855</v>
      </c>
      <c r="B1913" s="49" t="s">
        <v>1090</v>
      </c>
      <c r="C1913" s="49" t="s">
        <v>1163</v>
      </c>
      <c r="D1913" s="49" t="s">
        <v>1164</v>
      </c>
      <c r="E1913" s="49" t="s">
        <v>207</v>
      </c>
      <c r="F1913" s="49">
        <v>504</v>
      </c>
      <c r="G1913" s="17">
        <v>42377</v>
      </c>
      <c r="H1913" s="49" t="s">
        <v>1141</v>
      </c>
      <c r="I1913" s="49" t="s">
        <v>1165</v>
      </c>
      <c r="J1913" s="49" t="s">
        <v>1166</v>
      </c>
      <c r="K1913" s="49" t="s">
        <v>38</v>
      </c>
      <c r="L1913" s="18">
        <f>151554.49*1.16</f>
        <v>175803.20839999997</v>
      </c>
      <c r="M1913" s="50">
        <v>7702.64</v>
      </c>
      <c r="N1913" s="19"/>
      <c r="O1913" s="48"/>
      <c r="P1913" s="48"/>
      <c r="Q1913" s="48"/>
      <c r="R1913" s="48"/>
      <c r="S1913" s="48"/>
      <c r="T1913" s="48"/>
      <c r="U1913" s="48"/>
    </row>
    <row r="1914" spans="1:21" s="15" customFormat="1" ht="50.1" customHeight="1" x14ac:dyDescent="0.2">
      <c r="A1914" s="49" t="s">
        <v>855</v>
      </c>
      <c r="B1914" s="49" t="s">
        <v>1090</v>
      </c>
      <c r="C1914" s="49" t="s">
        <v>1167</v>
      </c>
      <c r="D1914" s="49" t="s">
        <v>1168</v>
      </c>
      <c r="E1914" s="49" t="s">
        <v>207</v>
      </c>
      <c r="F1914" s="49">
        <v>504</v>
      </c>
      <c r="G1914" s="17">
        <v>42377</v>
      </c>
      <c r="H1914" s="49" t="s">
        <v>1169</v>
      </c>
      <c r="I1914" s="49" t="s">
        <v>1170</v>
      </c>
      <c r="J1914" s="49" t="s">
        <v>1171</v>
      </c>
      <c r="K1914" s="49" t="s">
        <v>38</v>
      </c>
      <c r="L1914" s="18">
        <f>72299.28*1.16</f>
        <v>83867.164799999999</v>
      </c>
      <c r="M1914" s="50">
        <v>4193.4399999999996</v>
      </c>
      <c r="N1914" s="19"/>
      <c r="O1914" s="48"/>
      <c r="P1914" s="48"/>
      <c r="Q1914" s="48"/>
      <c r="R1914" s="48"/>
      <c r="S1914" s="48"/>
      <c r="T1914" s="48"/>
      <c r="U1914" s="48"/>
    </row>
    <row r="1915" spans="1:21" s="15" customFormat="1" ht="50.1" customHeight="1" x14ac:dyDescent="0.2">
      <c r="A1915" s="49" t="s">
        <v>855</v>
      </c>
      <c r="B1915" s="49" t="s">
        <v>1090</v>
      </c>
      <c r="C1915" s="49" t="s">
        <v>1167</v>
      </c>
      <c r="D1915" s="49" t="s">
        <v>1172</v>
      </c>
      <c r="E1915" s="49" t="s">
        <v>207</v>
      </c>
      <c r="F1915" s="49">
        <v>504</v>
      </c>
      <c r="G1915" s="17">
        <v>42377</v>
      </c>
      <c r="H1915" s="49" t="s">
        <v>1169</v>
      </c>
      <c r="I1915" s="49" t="s">
        <v>1170</v>
      </c>
      <c r="J1915" s="49" t="s">
        <v>1173</v>
      </c>
      <c r="K1915" s="49" t="s">
        <v>38</v>
      </c>
      <c r="L1915" s="18">
        <f>72299.28*1.16</f>
        <v>83867.164799999999</v>
      </c>
      <c r="M1915" s="50">
        <v>4193.4399999999996</v>
      </c>
      <c r="N1915" s="19"/>
      <c r="O1915" s="48"/>
      <c r="P1915" s="48"/>
      <c r="Q1915" s="48"/>
      <c r="R1915" s="48"/>
      <c r="S1915" s="48"/>
      <c r="T1915" s="48"/>
      <c r="U1915" s="48"/>
    </row>
    <row r="1916" spans="1:21" s="15" customFormat="1" ht="50.1" customHeight="1" x14ac:dyDescent="0.2">
      <c r="A1916" s="49" t="s">
        <v>855</v>
      </c>
      <c r="B1916" s="49" t="s">
        <v>1090</v>
      </c>
      <c r="C1916" s="49" t="s">
        <v>1174</v>
      </c>
      <c r="D1916" s="49" t="s">
        <v>1175</v>
      </c>
      <c r="E1916" s="49" t="s">
        <v>207</v>
      </c>
      <c r="F1916" s="49">
        <v>504</v>
      </c>
      <c r="G1916" s="17">
        <v>42377</v>
      </c>
      <c r="H1916" s="49" t="s">
        <v>24</v>
      </c>
      <c r="I1916" s="49" t="s">
        <v>24</v>
      </c>
      <c r="J1916" s="49" t="s">
        <v>708</v>
      </c>
      <c r="K1916" s="49" t="s">
        <v>38</v>
      </c>
      <c r="L1916" s="18">
        <f>6593.45*1.16</f>
        <v>7648.4019999999991</v>
      </c>
      <c r="M1916" s="50">
        <f>764.84/2</f>
        <v>382.42</v>
      </c>
      <c r="N1916" s="19"/>
      <c r="O1916" s="48"/>
      <c r="P1916" s="48"/>
      <c r="Q1916" s="48"/>
      <c r="R1916" s="48"/>
      <c r="S1916" s="48"/>
      <c r="T1916" s="48"/>
      <c r="U1916" s="48"/>
    </row>
    <row r="1917" spans="1:21" s="15" customFormat="1" ht="50.1" customHeight="1" x14ac:dyDescent="0.2">
      <c r="A1917" s="49" t="s">
        <v>855</v>
      </c>
      <c r="B1917" s="49" t="s">
        <v>1090</v>
      </c>
      <c r="C1917" s="49" t="s">
        <v>1174</v>
      </c>
      <c r="D1917" s="49" t="s">
        <v>1176</v>
      </c>
      <c r="E1917" s="49" t="s">
        <v>207</v>
      </c>
      <c r="F1917" s="49">
        <v>504</v>
      </c>
      <c r="G1917" s="17">
        <v>42377</v>
      </c>
      <c r="H1917" s="49" t="s">
        <v>24</v>
      </c>
      <c r="I1917" s="49" t="s">
        <v>24</v>
      </c>
      <c r="J1917" s="49" t="s">
        <v>708</v>
      </c>
      <c r="K1917" s="49" t="s">
        <v>38</v>
      </c>
      <c r="L1917" s="18">
        <f t="shared" ref="L1917:L1925" si="32">6593.45*1.16</f>
        <v>7648.4019999999991</v>
      </c>
      <c r="M1917" s="50">
        <f t="shared" ref="M1917:M1925" si="33">764.84/2</f>
        <v>382.42</v>
      </c>
      <c r="N1917" s="19"/>
      <c r="O1917" s="48"/>
      <c r="P1917" s="48"/>
      <c r="Q1917" s="48"/>
      <c r="R1917" s="48"/>
      <c r="S1917" s="48"/>
      <c r="T1917" s="48"/>
      <c r="U1917" s="48"/>
    </row>
    <row r="1918" spans="1:21" s="15" customFormat="1" ht="50.1" customHeight="1" x14ac:dyDescent="0.2">
      <c r="A1918" s="49" t="s">
        <v>855</v>
      </c>
      <c r="B1918" s="49" t="s">
        <v>1090</v>
      </c>
      <c r="C1918" s="49" t="s">
        <v>1174</v>
      </c>
      <c r="D1918" s="49" t="s">
        <v>1177</v>
      </c>
      <c r="E1918" s="49" t="s">
        <v>207</v>
      </c>
      <c r="F1918" s="49">
        <v>504</v>
      </c>
      <c r="G1918" s="17">
        <v>42377</v>
      </c>
      <c r="H1918" s="49" t="s">
        <v>24</v>
      </c>
      <c r="I1918" s="49" t="s">
        <v>24</v>
      </c>
      <c r="J1918" s="49" t="s">
        <v>708</v>
      </c>
      <c r="K1918" s="49" t="s">
        <v>38</v>
      </c>
      <c r="L1918" s="18">
        <f t="shared" si="32"/>
        <v>7648.4019999999991</v>
      </c>
      <c r="M1918" s="50">
        <f t="shared" si="33"/>
        <v>382.42</v>
      </c>
      <c r="N1918" s="19"/>
      <c r="O1918" s="48"/>
      <c r="P1918" s="48"/>
      <c r="Q1918" s="48"/>
      <c r="R1918" s="48"/>
      <c r="S1918" s="48"/>
      <c r="T1918" s="48"/>
      <c r="U1918" s="48"/>
    </row>
    <row r="1919" spans="1:21" s="15" customFormat="1" ht="50.1" customHeight="1" x14ac:dyDescent="0.2">
      <c r="A1919" s="49" t="s">
        <v>855</v>
      </c>
      <c r="B1919" s="49" t="s">
        <v>1090</v>
      </c>
      <c r="C1919" s="49" t="s">
        <v>1174</v>
      </c>
      <c r="D1919" s="49" t="s">
        <v>1178</v>
      </c>
      <c r="E1919" s="49" t="s">
        <v>207</v>
      </c>
      <c r="F1919" s="49">
        <v>504</v>
      </c>
      <c r="G1919" s="17">
        <v>42377</v>
      </c>
      <c r="H1919" s="49" t="s">
        <v>24</v>
      </c>
      <c r="I1919" s="49" t="s">
        <v>24</v>
      </c>
      <c r="J1919" s="49" t="s">
        <v>708</v>
      </c>
      <c r="K1919" s="49" t="s">
        <v>38</v>
      </c>
      <c r="L1919" s="18">
        <f t="shared" si="32"/>
        <v>7648.4019999999991</v>
      </c>
      <c r="M1919" s="50">
        <f t="shared" si="33"/>
        <v>382.42</v>
      </c>
      <c r="N1919" s="19"/>
      <c r="O1919" s="48"/>
      <c r="P1919" s="48"/>
      <c r="Q1919" s="48"/>
      <c r="R1919" s="48"/>
      <c r="S1919" s="48"/>
      <c r="T1919" s="48"/>
      <c r="U1919" s="48"/>
    </row>
    <row r="1920" spans="1:21" s="15" customFormat="1" ht="50.1" customHeight="1" x14ac:dyDescent="0.2">
      <c r="A1920" s="49" t="s">
        <v>855</v>
      </c>
      <c r="B1920" s="49" t="s">
        <v>1090</v>
      </c>
      <c r="C1920" s="49" t="s">
        <v>1174</v>
      </c>
      <c r="D1920" s="49" t="s">
        <v>1179</v>
      </c>
      <c r="E1920" s="49" t="s">
        <v>207</v>
      </c>
      <c r="F1920" s="49">
        <v>504</v>
      </c>
      <c r="G1920" s="17">
        <v>42377</v>
      </c>
      <c r="H1920" s="49" t="s">
        <v>24</v>
      </c>
      <c r="I1920" s="49" t="s">
        <v>24</v>
      </c>
      <c r="J1920" s="49" t="s">
        <v>708</v>
      </c>
      <c r="K1920" s="49" t="s">
        <v>38</v>
      </c>
      <c r="L1920" s="18">
        <f t="shared" si="32"/>
        <v>7648.4019999999991</v>
      </c>
      <c r="M1920" s="50">
        <f t="shared" si="33"/>
        <v>382.42</v>
      </c>
      <c r="N1920" s="19"/>
      <c r="O1920" s="48"/>
      <c r="P1920" s="48"/>
      <c r="Q1920" s="48"/>
      <c r="R1920" s="48"/>
      <c r="S1920" s="48"/>
      <c r="T1920" s="48"/>
      <c r="U1920" s="48"/>
    </row>
    <row r="1921" spans="1:21" s="15" customFormat="1" ht="50.1" customHeight="1" x14ac:dyDescent="0.2">
      <c r="A1921" s="49" t="s">
        <v>855</v>
      </c>
      <c r="B1921" s="49" t="s">
        <v>1090</v>
      </c>
      <c r="C1921" s="49" t="s">
        <v>1174</v>
      </c>
      <c r="D1921" s="49" t="s">
        <v>1180</v>
      </c>
      <c r="E1921" s="49" t="s">
        <v>207</v>
      </c>
      <c r="F1921" s="49">
        <v>504</v>
      </c>
      <c r="G1921" s="17">
        <v>42377</v>
      </c>
      <c r="H1921" s="49" t="s">
        <v>24</v>
      </c>
      <c r="I1921" s="49" t="s">
        <v>24</v>
      </c>
      <c r="J1921" s="49" t="s">
        <v>708</v>
      </c>
      <c r="K1921" s="49" t="s">
        <v>38</v>
      </c>
      <c r="L1921" s="18">
        <f t="shared" si="32"/>
        <v>7648.4019999999991</v>
      </c>
      <c r="M1921" s="50">
        <f t="shared" si="33"/>
        <v>382.42</v>
      </c>
      <c r="N1921" s="19"/>
      <c r="O1921" s="48"/>
      <c r="P1921" s="48"/>
      <c r="Q1921" s="48"/>
      <c r="R1921" s="48"/>
      <c r="S1921" s="48"/>
      <c r="T1921" s="48"/>
      <c r="U1921" s="48"/>
    </row>
    <row r="1922" spans="1:21" s="15" customFormat="1" ht="50.1" customHeight="1" x14ac:dyDescent="0.2">
      <c r="A1922" s="49" t="s">
        <v>855</v>
      </c>
      <c r="B1922" s="49" t="s">
        <v>1090</v>
      </c>
      <c r="C1922" s="49" t="s">
        <v>1174</v>
      </c>
      <c r="D1922" s="49" t="s">
        <v>1181</v>
      </c>
      <c r="E1922" s="49" t="s">
        <v>207</v>
      </c>
      <c r="F1922" s="49">
        <v>504</v>
      </c>
      <c r="G1922" s="17">
        <v>42377</v>
      </c>
      <c r="H1922" s="49" t="s">
        <v>24</v>
      </c>
      <c r="I1922" s="49" t="s">
        <v>24</v>
      </c>
      <c r="J1922" s="49" t="s">
        <v>708</v>
      </c>
      <c r="K1922" s="49" t="s">
        <v>38</v>
      </c>
      <c r="L1922" s="18">
        <f t="shared" si="32"/>
        <v>7648.4019999999991</v>
      </c>
      <c r="M1922" s="50">
        <f t="shared" si="33"/>
        <v>382.42</v>
      </c>
      <c r="N1922" s="19"/>
      <c r="O1922" s="48"/>
      <c r="P1922" s="48"/>
      <c r="Q1922" s="48"/>
      <c r="R1922" s="48"/>
      <c r="S1922" s="48"/>
      <c r="T1922" s="48"/>
      <c r="U1922" s="48"/>
    </row>
    <row r="1923" spans="1:21" s="15" customFormat="1" ht="50.1" customHeight="1" x14ac:dyDescent="0.2">
      <c r="A1923" s="49" t="s">
        <v>855</v>
      </c>
      <c r="B1923" s="49" t="s">
        <v>1090</v>
      </c>
      <c r="C1923" s="49" t="s">
        <v>1174</v>
      </c>
      <c r="D1923" s="49" t="s">
        <v>1182</v>
      </c>
      <c r="E1923" s="49" t="s">
        <v>207</v>
      </c>
      <c r="F1923" s="49">
        <v>504</v>
      </c>
      <c r="G1923" s="17">
        <v>42377</v>
      </c>
      <c r="H1923" s="49" t="s">
        <v>24</v>
      </c>
      <c r="I1923" s="49" t="s">
        <v>24</v>
      </c>
      <c r="J1923" s="49" t="s">
        <v>708</v>
      </c>
      <c r="K1923" s="49" t="s">
        <v>38</v>
      </c>
      <c r="L1923" s="18">
        <f t="shared" si="32"/>
        <v>7648.4019999999991</v>
      </c>
      <c r="M1923" s="50">
        <f t="shared" si="33"/>
        <v>382.42</v>
      </c>
      <c r="N1923" s="19"/>
      <c r="O1923" s="48"/>
      <c r="P1923" s="48"/>
      <c r="Q1923" s="48"/>
      <c r="R1923" s="48"/>
      <c r="S1923" s="48"/>
      <c r="T1923" s="48"/>
      <c r="U1923" s="48"/>
    </row>
    <row r="1924" spans="1:21" s="15" customFormat="1" ht="50.1" customHeight="1" x14ac:dyDescent="0.2">
      <c r="A1924" s="49" t="s">
        <v>855</v>
      </c>
      <c r="B1924" s="49" t="s">
        <v>1090</v>
      </c>
      <c r="C1924" s="49" t="s">
        <v>1174</v>
      </c>
      <c r="D1924" s="49" t="s">
        <v>1183</v>
      </c>
      <c r="E1924" s="49" t="s">
        <v>207</v>
      </c>
      <c r="F1924" s="49">
        <v>504</v>
      </c>
      <c r="G1924" s="17">
        <v>42377</v>
      </c>
      <c r="H1924" s="49" t="s">
        <v>24</v>
      </c>
      <c r="I1924" s="49" t="s">
        <v>24</v>
      </c>
      <c r="J1924" s="49" t="s">
        <v>708</v>
      </c>
      <c r="K1924" s="49" t="s">
        <v>38</v>
      </c>
      <c r="L1924" s="18">
        <f t="shared" si="32"/>
        <v>7648.4019999999991</v>
      </c>
      <c r="M1924" s="50">
        <f t="shared" si="33"/>
        <v>382.42</v>
      </c>
      <c r="N1924" s="19"/>
      <c r="O1924" s="48"/>
      <c r="P1924" s="48"/>
      <c r="Q1924" s="48"/>
      <c r="R1924" s="48"/>
      <c r="S1924" s="48"/>
      <c r="T1924" s="48"/>
      <c r="U1924" s="48"/>
    </row>
    <row r="1925" spans="1:21" s="15" customFormat="1" ht="50.1" customHeight="1" x14ac:dyDescent="0.2">
      <c r="A1925" s="49" t="s">
        <v>855</v>
      </c>
      <c r="B1925" s="49" t="s">
        <v>1090</v>
      </c>
      <c r="C1925" s="49" t="s">
        <v>1174</v>
      </c>
      <c r="D1925" s="49" t="s">
        <v>1184</v>
      </c>
      <c r="E1925" s="49" t="s">
        <v>207</v>
      </c>
      <c r="F1925" s="49">
        <v>504</v>
      </c>
      <c r="G1925" s="17">
        <v>42377</v>
      </c>
      <c r="H1925" s="49" t="s">
        <v>24</v>
      </c>
      <c r="I1925" s="49" t="s">
        <v>24</v>
      </c>
      <c r="J1925" s="49" t="s">
        <v>708</v>
      </c>
      <c r="K1925" s="49" t="s">
        <v>38</v>
      </c>
      <c r="L1925" s="18">
        <f t="shared" si="32"/>
        <v>7648.4019999999991</v>
      </c>
      <c r="M1925" s="50">
        <f t="shared" si="33"/>
        <v>382.42</v>
      </c>
      <c r="N1925" s="19"/>
      <c r="O1925" s="48"/>
      <c r="P1925" s="48"/>
      <c r="Q1925" s="48"/>
      <c r="R1925" s="48"/>
      <c r="S1925" s="48"/>
      <c r="T1925" s="48"/>
      <c r="U1925" s="48"/>
    </row>
    <row r="1926" spans="1:21" s="15" customFormat="1" ht="50.1" customHeight="1" x14ac:dyDescent="0.2">
      <c r="A1926" s="49" t="s">
        <v>855</v>
      </c>
      <c r="B1926" s="49" t="s">
        <v>1090</v>
      </c>
      <c r="C1926" s="49" t="s">
        <v>1185</v>
      </c>
      <c r="D1926" s="49" t="s">
        <v>1186</v>
      </c>
      <c r="E1926" s="49" t="s">
        <v>207</v>
      </c>
      <c r="F1926" s="49">
        <v>504</v>
      </c>
      <c r="G1926" s="17">
        <v>42377</v>
      </c>
      <c r="H1926" s="49" t="s">
        <v>1187</v>
      </c>
      <c r="I1926" s="49" t="s">
        <v>1188</v>
      </c>
      <c r="J1926" s="49" t="s">
        <v>1189</v>
      </c>
      <c r="K1926" s="49" t="s">
        <v>38</v>
      </c>
      <c r="L1926" s="18">
        <f>89758.92*1.16</f>
        <v>104120.34719999999</v>
      </c>
      <c r="M1926" s="50">
        <v>4206.0200000000004</v>
      </c>
      <c r="N1926" s="19"/>
      <c r="O1926" s="48"/>
      <c r="P1926" s="48"/>
      <c r="Q1926" s="48"/>
      <c r="R1926" s="48"/>
      <c r="S1926" s="48"/>
      <c r="T1926" s="48"/>
      <c r="U1926" s="48"/>
    </row>
    <row r="1927" spans="1:21" s="15" customFormat="1" ht="50.1" customHeight="1" x14ac:dyDescent="0.2">
      <c r="A1927" s="49" t="s">
        <v>855</v>
      </c>
      <c r="B1927" s="49" t="s">
        <v>1090</v>
      </c>
      <c r="C1927" s="49" t="s">
        <v>1190</v>
      </c>
      <c r="D1927" s="49" t="s">
        <v>1191</v>
      </c>
      <c r="E1927" s="49" t="s">
        <v>207</v>
      </c>
      <c r="F1927" s="49">
        <v>504</v>
      </c>
      <c r="G1927" s="17">
        <v>42377</v>
      </c>
      <c r="H1927" s="49" t="s">
        <v>1192</v>
      </c>
      <c r="I1927" s="49" t="s">
        <v>1193</v>
      </c>
      <c r="J1927" s="49">
        <v>1268982</v>
      </c>
      <c r="K1927" s="49" t="s">
        <v>38</v>
      </c>
      <c r="L1927" s="18">
        <f>110595.8*1.16</f>
        <v>128291.128</v>
      </c>
      <c r="M1927" s="50">
        <f>12829.11/2</f>
        <v>6414.5550000000003</v>
      </c>
      <c r="N1927" s="19"/>
      <c r="O1927" s="48"/>
      <c r="P1927" s="48"/>
      <c r="Q1927" s="48"/>
      <c r="R1927" s="48"/>
      <c r="S1927" s="48"/>
      <c r="T1927" s="48"/>
      <c r="U1927" s="48"/>
    </row>
    <row r="1928" spans="1:21" s="15" customFormat="1" ht="50.1" customHeight="1" x14ac:dyDescent="0.2">
      <c r="A1928" s="49" t="s">
        <v>855</v>
      </c>
      <c r="B1928" s="49" t="s">
        <v>1090</v>
      </c>
      <c r="C1928" s="49" t="s">
        <v>1194</v>
      </c>
      <c r="D1928" s="49" t="s">
        <v>1195</v>
      </c>
      <c r="E1928" s="49" t="s">
        <v>207</v>
      </c>
      <c r="F1928" s="49">
        <v>504</v>
      </c>
      <c r="G1928" s="17">
        <v>42377</v>
      </c>
      <c r="H1928" s="49" t="s">
        <v>1196</v>
      </c>
      <c r="I1928" s="49" t="s">
        <v>1197</v>
      </c>
      <c r="J1928" s="49" t="s">
        <v>1198</v>
      </c>
      <c r="K1928" s="49" t="s">
        <v>38</v>
      </c>
      <c r="L1928" s="18">
        <f>46405.3*1.16</f>
        <v>53830.148000000001</v>
      </c>
      <c r="M1928" s="50">
        <f>5383.01/2</f>
        <v>2691.5050000000001</v>
      </c>
      <c r="N1928" s="19"/>
      <c r="O1928" s="48"/>
      <c r="P1928" s="48"/>
      <c r="Q1928" s="48"/>
      <c r="R1928" s="48"/>
      <c r="S1928" s="48"/>
      <c r="T1928" s="48"/>
      <c r="U1928" s="48"/>
    </row>
    <row r="1929" spans="1:21" s="15" customFormat="1" ht="50.1" customHeight="1" x14ac:dyDescent="0.2">
      <c r="A1929" s="49" t="s">
        <v>855</v>
      </c>
      <c r="B1929" s="49" t="s">
        <v>1090</v>
      </c>
      <c r="C1929" s="49" t="s">
        <v>1199</v>
      </c>
      <c r="D1929" s="49" t="s">
        <v>1195</v>
      </c>
      <c r="E1929" s="49" t="s">
        <v>207</v>
      </c>
      <c r="F1929" s="49">
        <v>504</v>
      </c>
      <c r="G1929" s="17">
        <v>42377</v>
      </c>
      <c r="H1929" s="49" t="s">
        <v>1566</v>
      </c>
      <c r="I1929" s="49" t="s">
        <v>24</v>
      </c>
      <c r="J1929" s="49" t="s">
        <v>708</v>
      </c>
      <c r="K1929" s="49" t="s">
        <v>38</v>
      </c>
      <c r="L1929" s="18">
        <f>50430.83*1.16</f>
        <v>58499.762799999997</v>
      </c>
      <c r="M1929" s="50">
        <f>5849.98/2</f>
        <v>2924.99</v>
      </c>
      <c r="N1929" s="19"/>
      <c r="O1929" s="48"/>
      <c r="P1929" s="48"/>
      <c r="Q1929" s="48"/>
      <c r="R1929" s="48"/>
      <c r="S1929" s="48"/>
      <c r="T1929" s="48"/>
      <c r="U1929" s="48"/>
    </row>
    <row r="1930" spans="1:21" s="15" customFormat="1" ht="50.1" customHeight="1" x14ac:dyDescent="0.2">
      <c r="A1930" s="49" t="s">
        <v>855</v>
      </c>
      <c r="B1930" s="49" t="s">
        <v>1090</v>
      </c>
      <c r="C1930" s="49" t="s">
        <v>1200</v>
      </c>
      <c r="D1930" s="49" t="s">
        <v>1201</v>
      </c>
      <c r="E1930" s="49" t="s">
        <v>207</v>
      </c>
      <c r="F1930" s="49">
        <v>504</v>
      </c>
      <c r="G1930" s="17">
        <v>42377</v>
      </c>
      <c r="H1930" s="49" t="s">
        <v>1202</v>
      </c>
      <c r="I1930" s="49" t="s">
        <v>1203</v>
      </c>
      <c r="J1930" s="49" t="s">
        <v>1204</v>
      </c>
      <c r="K1930" s="49" t="s">
        <v>38</v>
      </c>
      <c r="L1930" s="18">
        <f>25351.11*1.16</f>
        <v>29407.2876</v>
      </c>
      <c r="M1930" s="50">
        <f>2940.73/2</f>
        <v>1470.365</v>
      </c>
      <c r="N1930" s="19"/>
      <c r="O1930" s="48"/>
      <c r="P1930" s="48"/>
      <c r="Q1930" s="48"/>
      <c r="R1930" s="48"/>
      <c r="S1930" s="48"/>
      <c r="T1930" s="48"/>
      <c r="U1930" s="48"/>
    </row>
    <row r="1931" spans="1:21" s="15" customFormat="1" ht="50.1" customHeight="1" x14ac:dyDescent="0.2">
      <c r="A1931" s="49" t="s">
        <v>855</v>
      </c>
      <c r="B1931" s="49" t="s">
        <v>1090</v>
      </c>
      <c r="C1931" s="49" t="s">
        <v>1200</v>
      </c>
      <c r="D1931" s="49" t="s">
        <v>1205</v>
      </c>
      <c r="E1931" s="49" t="s">
        <v>207</v>
      </c>
      <c r="F1931" s="49">
        <v>504</v>
      </c>
      <c r="G1931" s="17">
        <v>42377</v>
      </c>
      <c r="H1931" s="49" t="s">
        <v>1202</v>
      </c>
      <c r="I1931" s="49" t="s">
        <v>1203</v>
      </c>
      <c r="J1931" s="49" t="s">
        <v>1206</v>
      </c>
      <c r="K1931" s="49" t="s">
        <v>38</v>
      </c>
      <c r="L1931" s="18">
        <f>25351.11*1.16</f>
        <v>29407.2876</v>
      </c>
      <c r="M1931" s="50">
        <f t="shared" ref="M1931:M1932" si="34">2940.73/2</f>
        <v>1470.365</v>
      </c>
      <c r="N1931" s="19"/>
      <c r="O1931" s="48"/>
      <c r="P1931" s="48"/>
      <c r="Q1931" s="48"/>
      <c r="R1931" s="48"/>
      <c r="S1931" s="48"/>
      <c r="T1931" s="48"/>
      <c r="U1931" s="48"/>
    </row>
    <row r="1932" spans="1:21" s="15" customFormat="1" ht="50.1" customHeight="1" x14ac:dyDescent="0.2">
      <c r="A1932" s="49" t="s">
        <v>855</v>
      </c>
      <c r="B1932" s="49" t="s">
        <v>1090</v>
      </c>
      <c r="C1932" s="49" t="s">
        <v>1200</v>
      </c>
      <c r="D1932" s="49" t="s">
        <v>1207</v>
      </c>
      <c r="E1932" s="49" t="s">
        <v>207</v>
      </c>
      <c r="F1932" s="49">
        <v>504</v>
      </c>
      <c r="G1932" s="17">
        <v>42377</v>
      </c>
      <c r="H1932" s="49" t="s">
        <v>1202</v>
      </c>
      <c r="I1932" s="49" t="s">
        <v>1203</v>
      </c>
      <c r="J1932" s="49" t="s">
        <v>1208</v>
      </c>
      <c r="K1932" s="49" t="s">
        <v>38</v>
      </c>
      <c r="L1932" s="18">
        <f>25351.11*1.16</f>
        <v>29407.2876</v>
      </c>
      <c r="M1932" s="50">
        <f t="shared" si="34"/>
        <v>1470.365</v>
      </c>
      <c r="N1932" s="19"/>
      <c r="O1932" s="48"/>
      <c r="P1932" s="48"/>
      <c r="Q1932" s="48"/>
      <c r="R1932" s="48"/>
      <c r="S1932" s="48"/>
      <c r="T1932" s="48"/>
      <c r="U1932" s="48"/>
    </row>
    <row r="1933" spans="1:21" s="15" customFormat="1" ht="50.1" customHeight="1" x14ac:dyDescent="0.2">
      <c r="A1933" s="49" t="s">
        <v>855</v>
      </c>
      <c r="B1933" s="49" t="s">
        <v>1090</v>
      </c>
      <c r="C1933" s="49" t="s">
        <v>1209</v>
      </c>
      <c r="D1933" s="49" t="s">
        <v>1210</v>
      </c>
      <c r="E1933" s="49" t="s">
        <v>207</v>
      </c>
      <c r="F1933" s="49">
        <v>504</v>
      </c>
      <c r="G1933" s="17">
        <v>42377</v>
      </c>
      <c r="H1933" s="49" t="s">
        <v>1211</v>
      </c>
      <c r="I1933" s="49" t="s">
        <v>1212</v>
      </c>
      <c r="J1933" s="49" t="s">
        <v>1213</v>
      </c>
      <c r="K1933" s="49" t="s">
        <v>38</v>
      </c>
      <c r="L1933" s="18">
        <f>21093.32*1.16</f>
        <v>24468.251199999999</v>
      </c>
      <c r="M1933" s="50">
        <f>2446.83/2</f>
        <v>1223.415</v>
      </c>
      <c r="N1933" s="19"/>
      <c r="O1933" s="48"/>
      <c r="P1933" s="48"/>
      <c r="Q1933" s="48"/>
      <c r="R1933" s="48"/>
      <c r="S1933" s="48"/>
      <c r="T1933" s="48"/>
      <c r="U1933" s="48"/>
    </row>
    <row r="1934" spans="1:21" s="15" customFormat="1" ht="50.1" customHeight="1" x14ac:dyDescent="0.2">
      <c r="A1934" s="49" t="s">
        <v>855</v>
      </c>
      <c r="B1934" s="49" t="s">
        <v>1090</v>
      </c>
      <c r="C1934" s="49" t="s">
        <v>1214</v>
      </c>
      <c r="D1934" s="49" t="s">
        <v>1215</v>
      </c>
      <c r="E1934" s="49" t="s">
        <v>207</v>
      </c>
      <c r="F1934" s="49">
        <v>504</v>
      </c>
      <c r="G1934" s="17">
        <v>42377</v>
      </c>
      <c r="H1934" s="49" t="s">
        <v>1216</v>
      </c>
      <c r="I1934" s="49">
        <v>22331</v>
      </c>
      <c r="J1934" s="49" t="s">
        <v>1217</v>
      </c>
      <c r="K1934" s="49" t="s">
        <v>38</v>
      </c>
      <c r="L1934" s="18">
        <f>102087.48*1.16</f>
        <v>118421.47679999999</v>
      </c>
      <c r="M1934" s="50">
        <v>4921.08</v>
      </c>
      <c r="N1934" s="19"/>
      <c r="O1934" s="48"/>
      <c r="P1934" s="48"/>
      <c r="Q1934" s="48"/>
      <c r="R1934" s="48"/>
      <c r="S1934" s="48"/>
      <c r="T1934" s="48"/>
      <c r="U1934" s="48"/>
    </row>
    <row r="1935" spans="1:21" s="15" customFormat="1" ht="50.1" customHeight="1" x14ac:dyDescent="0.2">
      <c r="A1935" s="49" t="s">
        <v>855</v>
      </c>
      <c r="B1935" s="49" t="s">
        <v>1090</v>
      </c>
      <c r="C1935" s="49" t="s">
        <v>1218</v>
      </c>
      <c r="D1935" s="49" t="s">
        <v>1219</v>
      </c>
      <c r="E1935" s="49" t="s">
        <v>207</v>
      </c>
      <c r="F1935" s="49">
        <v>504</v>
      </c>
      <c r="G1935" s="17">
        <v>42377</v>
      </c>
      <c r="H1935" s="49" t="s">
        <v>1566</v>
      </c>
      <c r="I1935" s="49" t="s">
        <v>24</v>
      </c>
      <c r="J1935" s="49" t="s">
        <v>708</v>
      </c>
      <c r="K1935" s="49" t="s">
        <v>38</v>
      </c>
      <c r="L1935" s="18">
        <f>154990.26*1.16</f>
        <v>179788.7016</v>
      </c>
      <c r="M1935" s="50">
        <v>7989.44</v>
      </c>
      <c r="N1935" s="19"/>
      <c r="O1935" s="48"/>
      <c r="P1935" s="48"/>
      <c r="Q1935" s="48"/>
      <c r="R1935" s="48"/>
      <c r="S1935" s="48"/>
      <c r="T1935" s="48"/>
      <c r="U1935" s="48"/>
    </row>
    <row r="1936" spans="1:21" s="15" customFormat="1" ht="50.1" customHeight="1" x14ac:dyDescent="0.2">
      <c r="A1936" s="49" t="s">
        <v>855</v>
      </c>
      <c r="B1936" s="49" t="s">
        <v>1090</v>
      </c>
      <c r="C1936" s="49" t="s">
        <v>1220</v>
      </c>
      <c r="D1936" s="49" t="s">
        <v>1221</v>
      </c>
      <c r="E1936" s="49" t="s">
        <v>207</v>
      </c>
      <c r="F1936" s="49">
        <v>504</v>
      </c>
      <c r="G1936" s="17">
        <v>42377</v>
      </c>
      <c r="H1936" s="49" t="s">
        <v>24</v>
      </c>
      <c r="I1936" s="49">
        <v>4000</v>
      </c>
      <c r="J1936" s="49">
        <v>116133</v>
      </c>
      <c r="K1936" s="49" t="s">
        <v>38</v>
      </c>
      <c r="L1936" s="18">
        <f>12395.42*1.16</f>
        <v>14378.687199999998</v>
      </c>
      <c r="M1936" s="50">
        <f>1437.87/2</f>
        <v>718.93499999999995</v>
      </c>
      <c r="N1936" s="19"/>
      <c r="O1936" s="48"/>
      <c r="P1936" s="48"/>
      <c r="Q1936" s="48"/>
      <c r="R1936" s="48"/>
      <c r="S1936" s="48"/>
      <c r="T1936" s="48"/>
      <c r="U1936" s="48"/>
    </row>
    <row r="1937" spans="1:21" s="15" customFormat="1" ht="50.1" customHeight="1" x14ac:dyDescent="0.2">
      <c r="A1937" s="49" t="s">
        <v>855</v>
      </c>
      <c r="B1937" s="49" t="s">
        <v>1090</v>
      </c>
      <c r="C1937" s="49" t="s">
        <v>1220</v>
      </c>
      <c r="D1937" s="49" t="s">
        <v>1222</v>
      </c>
      <c r="E1937" s="49" t="s">
        <v>207</v>
      </c>
      <c r="F1937" s="49">
        <v>504</v>
      </c>
      <c r="G1937" s="17">
        <v>42377</v>
      </c>
      <c r="H1937" s="49" t="s">
        <v>24</v>
      </c>
      <c r="I1937" s="49">
        <v>4000</v>
      </c>
      <c r="J1937" s="49">
        <v>116133</v>
      </c>
      <c r="K1937" s="49" t="s">
        <v>38</v>
      </c>
      <c r="L1937" s="18">
        <f>12395.42*1.16</f>
        <v>14378.687199999998</v>
      </c>
      <c r="M1937" s="50">
        <f>1437.87/2</f>
        <v>718.93499999999995</v>
      </c>
      <c r="N1937" s="19"/>
      <c r="O1937" s="48"/>
      <c r="P1937" s="48"/>
      <c r="Q1937" s="48"/>
      <c r="R1937" s="48"/>
      <c r="S1937" s="48"/>
      <c r="T1937" s="48"/>
      <c r="U1937" s="48"/>
    </row>
    <row r="1938" spans="1:21" s="15" customFormat="1" ht="50.1" customHeight="1" x14ac:dyDescent="0.2">
      <c r="A1938" s="49" t="s">
        <v>855</v>
      </c>
      <c r="B1938" s="49" t="s">
        <v>1090</v>
      </c>
      <c r="C1938" s="49" t="s">
        <v>1223</v>
      </c>
      <c r="D1938" s="49" t="s">
        <v>177</v>
      </c>
      <c r="E1938" s="49" t="s">
        <v>1067</v>
      </c>
      <c r="F1938" s="49">
        <v>504</v>
      </c>
      <c r="G1938" s="17">
        <v>42377</v>
      </c>
      <c r="H1938" s="49" t="s">
        <v>1566</v>
      </c>
      <c r="I1938" s="49" t="s">
        <v>24</v>
      </c>
      <c r="J1938" s="49" t="s">
        <v>708</v>
      </c>
      <c r="K1938" s="49" t="s">
        <v>38</v>
      </c>
      <c r="L1938" s="18">
        <f>133964.92*1.16</f>
        <v>155399.30720000001</v>
      </c>
      <c r="M1938" s="50">
        <v>6769.96</v>
      </c>
      <c r="N1938" s="19"/>
      <c r="O1938" s="48"/>
      <c r="P1938" s="48"/>
      <c r="Q1938" s="48"/>
      <c r="R1938" s="48"/>
      <c r="S1938" s="48"/>
      <c r="T1938" s="48"/>
      <c r="U1938" s="48"/>
    </row>
    <row r="1939" spans="1:21" s="15" customFormat="1" ht="21.75" customHeight="1" x14ac:dyDescent="0.2">
      <c r="A1939" s="119"/>
      <c r="B1939" s="106"/>
      <c r="C1939" s="114"/>
      <c r="D1939" s="114"/>
      <c r="E1939" s="114"/>
      <c r="F1939" s="114"/>
      <c r="G1939" s="114"/>
      <c r="H1939" s="114"/>
      <c r="I1939" s="114"/>
      <c r="J1939" s="114"/>
      <c r="K1939" s="141" t="s">
        <v>238</v>
      </c>
      <c r="L1939" s="142">
        <f>SUM(L1889:L1938)</f>
        <v>5663997.5863999967</v>
      </c>
      <c r="M1939" s="142">
        <f>SUM(M1889:M1938)</f>
        <v>278112.52500000014</v>
      </c>
      <c r="N1939" s="14"/>
    </row>
    <row r="1940" spans="1:21" s="15" customFormat="1" ht="16.5" x14ac:dyDescent="0.2">
      <c r="A1940" s="32"/>
      <c r="B1940" s="32"/>
      <c r="C1940" s="33"/>
      <c r="D1940" s="32"/>
      <c r="E1940" s="32"/>
      <c r="F1940" s="32"/>
      <c r="G1940" s="34"/>
      <c r="H1940" s="32"/>
      <c r="I1940" s="32"/>
      <c r="J1940" s="32"/>
      <c r="K1940" s="40"/>
      <c r="L1940" s="41"/>
      <c r="M1940" s="41"/>
      <c r="N1940" s="14"/>
    </row>
    <row r="1941" spans="1:21" s="15" customFormat="1" ht="38.25" x14ac:dyDescent="0.2">
      <c r="A1941" s="140" t="s">
        <v>694</v>
      </c>
      <c r="B1941" s="174"/>
      <c r="C1941" s="175"/>
      <c r="D1941" s="175"/>
      <c r="E1941" s="175"/>
      <c r="F1941" s="175"/>
      <c r="G1941" s="175"/>
      <c r="H1941" s="175"/>
      <c r="I1941" s="175"/>
      <c r="J1941" s="175"/>
      <c r="K1941" s="175"/>
      <c r="L1941" s="175"/>
      <c r="M1941" s="175"/>
      <c r="N1941" s="14"/>
    </row>
    <row r="1942" spans="1:21" s="15" customFormat="1" ht="50.1" customHeight="1" x14ac:dyDescent="0.2">
      <c r="A1942" s="49" t="s">
        <v>205</v>
      </c>
      <c r="B1942" s="49" t="s">
        <v>695</v>
      </c>
      <c r="C1942" s="49" t="s">
        <v>696</v>
      </c>
      <c r="D1942" s="49" t="s">
        <v>233</v>
      </c>
      <c r="E1942" s="49" t="s">
        <v>207</v>
      </c>
      <c r="F1942" s="49" t="s">
        <v>697</v>
      </c>
      <c r="G1942" s="17">
        <v>42368</v>
      </c>
      <c r="H1942" s="49" t="s">
        <v>698</v>
      </c>
      <c r="I1942" s="49" t="s">
        <v>699</v>
      </c>
      <c r="J1942" s="49"/>
      <c r="K1942" s="49" t="s">
        <v>38</v>
      </c>
      <c r="L1942" s="18">
        <v>9279.07</v>
      </c>
      <c r="M1942" s="50">
        <v>463.95499999999998</v>
      </c>
      <c r="N1942" s="19"/>
      <c r="O1942" s="48"/>
      <c r="P1942" s="48"/>
      <c r="Q1942" s="48"/>
      <c r="R1942" s="48"/>
      <c r="S1942" s="48"/>
      <c r="T1942" s="48"/>
      <c r="U1942" s="48"/>
    </row>
    <row r="1943" spans="1:21" s="15" customFormat="1" ht="50.1" customHeight="1" x14ac:dyDescent="0.2">
      <c r="A1943" s="49" t="s">
        <v>205</v>
      </c>
      <c r="B1943" s="49" t="s">
        <v>695</v>
      </c>
      <c r="C1943" s="49" t="s">
        <v>700</v>
      </c>
      <c r="D1943" s="49" t="s">
        <v>233</v>
      </c>
      <c r="E1943" s="49" t="s">
        <v>207</v>
      </c>
      <c r="F1943" s="49" t="s">
        <v>686</v>
      </c>
      <c r="G1943" s="17">
        <v>42368</v>
      </c>
      <c r="H1943" s="49" t="s">
        <v>701</v>
      </c>
      <c r="I1943" s="49"/>
      <c r="J1943" s="49"/>
      <c r="K1943" s="49" t="s">
        <v>38</v>
      </c>
      <c r="L1943" s="18">
        <v>44664.72</v>
      </c>
      <c r="M1943" s="50">
        <v>2233.2399999999998</v>
      </c>
      <c r="N1943" s="19"/>
      <c r="O1943" s="48"/>
      <c r="P1943" s="48"/>
      <c r="Q1943" s="48"/>
      <c r="R1943" s="48"/>
      <c r="S1943" s="48"/>
      <c r="T1943" s="48"/>
      <c r="U1943" s="48"/>
    </row>
    <row r="1944" spans="1:21" s="15" customFormat="1" ht="50.1" customHeight="1" x14ac:dyDescent="0.2">
      <c r="A1944" s="49" t="s">
        <v>205</v>
      </c>
      <c r="B1944" s="49" t="s">
        <v>695</v>
      </c>
      <c r="C1944" s="49" t="s">
        <v>700</v>
      </c>
      <c r="D1944" s="49" t="s">
        <v>233</v>
      </c>
      <c r="E1944" s="49" t="s">
        <v>207</v>
      </c>
      <c r="F1944" s="49" t="s">
        <v>686</v>
      </c>
      <c r="G1944" s="17">
        <v>42368</v>
      </c>
      <c r="H1944" s="49" t="s">
        <v>701</v>
      </c>
      <c r="I1944" s="49"/>
      <c r="J1944" s="49"/>
      <c r="K1944" s="49" t="s">
        <v>38</v>
      </c>
      <c r="L1944" s="18">
        <v>44664.72</v>
      </c>
      <c r="M1944" s="50">
        <v>2233.2399999999998</v>
      </c>
      <c r="N1944" s="19"/>
      <c r="O1944" s="48"/>
      <c r="P1944" s="48"/>
      <c r="Q1944" s="48"/>
      <c r="R1944" s="48"/>
      <c r="S1944" s="48"/>
      <c r="T1944" s="48"/>
      <c r="U1944" s="48"/>
    </row>
    <row r="1945" spans="1:21" s="15" customFormat="1" ht="50.1" customHeight="1" x14ac:dyDescent="0.2">
      <c r="A1945" s="49" t="s">
        <v>205</v>
      </c>
      <c r="B1945" s="49" t="s">
        <v>695</v>
      </c>
      <c r="C1945" s="49" t="s">
        <v>700</v>
      </c>
      <c r="D1945" s="49" t="s">
        <v>233</v>
      </c>
      <c r="E1945" s="49" t="s">
        <v>207</v>
      </c>
      <c r="F1945" s="49" t="s">
        <v>686</v>
      </c>
      <c r="G1945" s="17">
        <v>42368</v>
      </c>
      <c r="H1945" s="49" t="s">
        <v>701</v>
      </c>
      <c r="I1945" s="49"/>
      <c r="J1945" s="49"/>
      <c r="K1945" s="49" t="s">
        <v>38</v>
      </c>
      <c r="L1945" s="18">
        <v>44664.72</v>
      </c>
      <c r="M1945" s="50">
        <v>2233.2399999999998</v>
      </c>
      <c r="N1945" s="19"/>
      <c r="O1945" s="48"/>
      <c r="P1945" s="48"/>
      <c r="Q1945" s="48"/>
      <c r="R1945" s="48"/>
      <c r="S1945" s="48"/>
      <c r="T1945" s="48"/>
      <c r="U1945" s="48"/>
    </row>
    <row r="1946" spans="1:21" s="15" customFormat="1" ht="21" customHeight="1" x14ac:dyDescent="0.2">
      <c r="A1946" s="32"/>
      <c r="B1946" s="32"/>
      <c r="C1946" s="33"/>
      <c r="D1946" s="32"/>
      <c r="E1946" s="32"/>
      <c r="F1946" s="32"/>
      <c r="G1946" s="34"/>
      <c r="H1946" s="32"/>
      <c r="I1946" s="32"/>
      <c r="J1946" s="32"/>
      <c r="K1946" s="141" t="s">
        <v>238</v>
      </c>
      <c r="L1946" s="142">
        <f>SUM(L1942:L1945)</f>
        <v>143273.23000000001</v>
      </c>
      <c r="M1946" s="142">
        <f>SUM(M1942:M1945)</f>
        <v>7163.6749999999993</v>
      </c>
      <c r="N1946" s="14"/>
    </row>
    <row r="1947" spans="1:21" s="15" customFormat="1" ht="16.5" x14ac:dyDescent="0.2">
      <c r="A1947" s="32"/>
      <c r="B1947" s="32"/>
      <c r="C1947" s="33"/>
      <c r="D1947" s="32"/>
      <c r="E1947" s="32"/>
      <c r="F1947" s="32"/>
      <c r="G1947" s="34"/>
      <c r="H1947" s="32"/>
      <c r="I1947" s="32"/>
      <c r="J1947" s="32"/>
      <c r="K1947" s="40"/>
      <c r="L1947" s="41"/>
      <c r="M1947" s="41"/>
      <c r="N1947" s="14"/>
    </row>
    <row r="1948" spans="1:21" s="15" customFormat="1" ht="49.5" customHeight="1" x14ac:dyDescent="0.2">
      <c r="A1948" s="140" t="s">
        <v>1567</v>
      </c>
      <c r="B1948" s="174"/>
      <c r="C1948" s="175"/>
      <c r="D1948" s="175"/>
      <c r="E1948" s="175"/>
      <c r="F1948" s="175"/>
      <c r="G1948" s="175"/>
      <c r="H1948" s="175"/>
      <c r="I1948" s="175"/>
      <c r="J1948" s="175"/>
      <c r="K1948" s="175"/>
      <c r="L1948" s="175"/>
      <c r="M1948" s="175"/>
      <c r="N1948" s="14"/>
    </row>
    <row r="1949" spans="1:21" s="15" customFormat="1" ht="50.1" customHeight="1" x14ac:dyDescent="0.2">
      <c r="A1949" s="49" t="s">
        <v>1561</v>
      </c>
      <c r="B1949" s="49" t="s">
        <v>1555</v>
      </c>
      <c r="C1949" s="49" t="s">
        <v>1556</v>
      </c>
      <c r="D1949" s="49" t="s">
        <v>1557</v>
      </c>
      <c r="E1949" s="49" t="s">
        <v>207</v>
      </c>
      <c r="F1949" s="49" t="s">
        <v>1558</v>
      </c>
      <c r="G1949" s="17">
        <v>42682</v>
      </c>
      <c r="H1949" s="49" t="s">
        <v>1559</v>
      </c>
      <c r="I1949" s="49" t="s">
        <v>24</v>
      </c>
      <c r="J1949" s="49" t="s">
        <v>1560</v>
      </c>
      <c r="K1949" s="49" t="s">
        <v>38</v>
      </c>
      <c r="L1949" s="18">
        <v>3527712.4</v>
      </c>
      <c r="M1949" s="50">
        <v>58795.21</v>
      </c>
      <c r="N1949" s="19"/>
      <c r="O1949" s="48"/>
      <c r="P1949" s="48"/>
      <c r="Q1949" s="48"/>
      <c r="R1949" s="48"/>
      <c r="S1949" s="48"/>
      <c r="T1949" s="48"/>
      <c r="U1949" s="48"/>
    </row>
    <row r="1950" spans="1:21" s="15" customFormat="1" ht="20.25" customHeight="1" x14ac:dyDescent="0.2">
      <c r="A1950" s="32"/>
      <c r="B1950" s="32"/>
      <c r="C1950" s="33"/>
      <c r="D1950" s="32"/>
      <c r="E1950" s="32"/>
      <c r="F1950" s="32"/>
      <c r="G1950" s="34"/>
      <c r="H1950" s="32"/>
      <c r="I1950" s="32"/>
      <c r="J1950" s="32"/>
      <c r="K1950" s="141" t="s">
        <v>238</v>
      </c>
      <c r="L1950" s="142">
        <f>SUM(L1949)</f>
        <v>3527712.4</v>
      </c>
      <c r="M1950" s="142">
        <f>SUM(M1949)</f>
        <v>58795.21</v>
      </c>
      <c r="N1950" s="14"/>
    </row>
    <row r="1951" spans="1:21" s="15" customFormat="1" ht="16.5" x14ac:dyDescent="0.2">
      <c r="A1951" s="32"/>
      <c r="B1951" s="32"/>
      <c r="C1951" s="33"/>
      <c r="D1951" s="32"/>
      <c r="E1951" s="32"/>
      <c r="F1951" s="32"/>
      <c r="G1951" s="34"/>
      <c r="H1951" s="32"/>
      <c r="I1951" s="32"/>
      <c r="J1951" s="32"/>
      <c r="K1951" s="156"/>
      <c r="L1951" s="143"/>
      <c r="M1951" s="143"/>
      <c r="N1951" s="14"/>
    </row>
    <row r="1952" spans="1:21" ht="21.75" customHeight="1" x14ac:dyDescent="0.2">
      <c r="K1952" s="144" t="s">
        <v>142</v>
      </c>
      <c r="L1952" s="153">
        <f>L1950+L1946+L1939+L1886+L1865+L1845+L1814+L1818-0.23</f>
        <v>21424714.142399997</v>
      </c>
      <c r="M1952" s="153">
        <f>M1950+M1946+M1939+M1886+M1865+M1845+M1814+M1818</f>
        <v>931753.40500000014</v>
      </c>
    </row>
    <row r="1953" spans="1:14" ht="17.25" customHeight="1" x14ac:dyDescent="0.2">
      <c r="A1953" s="79"/>
      <c r="B1953" s="79"/>
      <c r="C1953" s="79"/>
      <c r="D1953" s="79"/>
      <c r="E1953" s="79"/>
      <c r="F1953" s="79"/>
      <c r="G1953" s="80"/>
      <c r="H1953" s="78"/>
      <c r="I1953" s="78"/>
      <c r="J1953" s="78"/>
      <c r="K1953" s="82"/>
      <c r="L1953" s="83"/>
      <c r="M1953" s="83"/>
      <c r="N1953" s="69"/>
    </row>
    <row r="1954" spans="1:14" ht="17.25" customHeight="1" x14ac:dyDescent="0.2">
      <c r="A1954" s="78"/>
      <c r="B1954" s="78"/>
      <c r="C1954" s="78"/>
      <c r="D1954" s="78"/>
      <c r="E1954" s="78"/>
      <c r="F1954" s="78"/>
      <c r="G1954" s="78"/>
      <c r="H1954" s="78"/>
      <c r="I1954" s="78"/>
      <c r="J1954" s="183" t="s">
        <v>664</v>
      </c>
      <c r="K1954" s="184"/>
      <c r="L1954" s="26">
        <f>L162+L178+L1466+L1475+L1520+L1654+L1671+L1681+L1701+L1952+L1802+L1790</f>
        <v>44516446.972800016</v>
      </c>
      <c r="M1954" s="26">
        <f>M162+M178+M1466+M1475+M1520+M1654+M1671+M1681+M1701+M1952+M1802+M1790</f>
        <v>3934175.6133333421</v>
      </c>
      <c r="N1954" s="69"/>
    </row>
    <row r="1955" spans="1:14" ht="17.25" customHeight="1" x14ac:dyDescent="0.2">
      <c r="C1955" s="89"/>
      <c r="D1955" s="89"/>
      <c r="E1955" s="89"/>
      <c r="F1955" s="89"/>
      <c r="H1955" s="89"/>
      <c r="I1955" s="89"/>
      <c r="L1955" s="90"/>
      <c r="N1955" s="69"/>
    </row>
    <row r="1956" spans="1:14" ht="17.25" customHeight="1" x14ac:dyDescent="0.2">
      <c r="C1956" s="89"/>
      <c r="D1956" s="89"/>
      <c r="E1956" s="89"/>
      <c r="F1956" s="89"/>
      <c r="H1956" s="89"/>
      <c r="I1956" s="89"/>
      <c r="L1956" s="131"/>
      <c r="M1956" s="131"/>
      <c r="N1956" s="69"/>
    </row>
    <row r="1957" spans="1:14" ht="17.25" customHeight="1" x14ac:dyDescent="0.2">
      <c r="C1957" s="89"/>
      <c r="D1957" s="89"/>
      <c r="E1957" s="89"/>
      <c r="F1957" s="89"/>
      <c r="H1957" s="89"/>
      <c r="I1957" s="89"/>
      <c r="L1957" s="90"/>
      <c r="N1957" s="69"/>
    </row>
    <row r="1958" spans="1:14" ht="17.25" customHeight="1" x14ac:dyDescent="0.2">
      <c r="C1958" s="89"/>
      <c r="D1958" s="89"/>
      <c r="E1958" s="89"/>
      <c r="F1958" s="89"/>
      <c r="H1958" s="89"/>
      <c r="I1958" s="89"/>
      <c r="L1958" s="90"/>
      <c r="N1958" s="69"/>
    </row>
    <row r="1959" spans="1:14" ht="17.25" customHeight="1" x14ac:dyDescent="0.2">
      <c r="C1959" s="89"/>
      <c r="D1959" s="89"/>
      <c r="E1959" s="89"/>
      <c r="F1959" s="89"/>
      <c r="H1959" s="89"/>
      <c r="I1959" s="89"/>
      <c r="L1959" s="90"/>
      <c r="N1959" s="69"/>
    </row>
    <row r="1960" spans="1:14" ht="17.25" customHeight="1" x14ac:dyDescent="0.2">
      <c r="C1960" s="89"/>
      <c r="D1960" s="89"/>
      <c r="E1960" s="89"/>
      <c r="F1960" s="89"/>
      <c r="H1960" s="89"/>
      <c r="I1960" s="89"/>
      <c r="L1960" s="90"/>
      <c r="N1960" s="69"/>
    </row>
    <row r="1962" spans="1:14" x14ac:dyDescent="0.2">
      <c r="H1962" s="91"/>
    </row>
    <row r="1963" spans="1:14" x14ac:dyDescent="0.2">
      <c r="H1963" s="91"/>
    </row>
    <row r="1964" spans="1:14" x14ac:dyDescent="0.2">
      <c r="H1964" s="91"/>
    </row>
    <row r="1965" spans="1:14" x14ac:dyDescent="0.2">
      <c r="H1965" s="91"/>
    </row>
    <row r="1966" spans="1:14" x14ac:dyDescent="0.2">
      <c r="H1966" s="91"/>
    </row>
    <row r="1968" spans="1:14" s="92" customFormat="1" x14ac:dyDescent="0.2">
      <c r="L1968" s="134"/>
      <c r="M1968" s="1"/>
    </row>
  </sheetData>
  <mergeCells count="1316">
    <mergeCell ref="WTN1657:WTZ1657"/>
    <mergeCell ref="WUA1657:WUM1657"/>
    <mergeCell ref="WUN1657:WUZ1657"/>
    <mergeCell ref="WVA1657:WVM1657"/>
    <mergeCell ref="WVN1657:WVZ1657"/>
    <mergeCell ref="WWA1657:WWM1657"/>
    <mergeCell ref="WQN1657:WQZ1657"/>
    <mergeCell ref="WRA1657:WRM1657"/>
    <mergeCell ref="WRN1657:WRZ1657"/>
    <mergeCell ref="WSA1657:WSM1657"/>
    <mergeCell ref="WSN1657:WSZ1657"/>
    <mergeCell ref="WTA1657:WTM1657"/>
    <mergeCell ref="B1506:M1506"/>
    <mergeCell ref="B1493:M1493"/>
    <mergeCell ref="WEN1657:WEZ1657"/>
    <mergeCell ref="WFA1657:WFM1657"/>
    <mergeCell ref="WFN1657:WFZ1657"/>
    <mergeCell ref="WGA1657:WGM1657"/>
    <mergeCell ref="WGN1657:WGZ1657"/>
    <mergeCell ref="WHA1657:WHM1657"/>
    <mergeCell ref="WBN1657:WBZ1657"/>
    <mergeCell ref="WCA1657:WCM1657"/>
    <mergeCell ref="WCN1657:WCZ1657"/>
    <mergeCell ref="WDA1657:WDM1657"/>
    <mergeCell ref="WDN1657:WDZ1657"/>
    <mergeCell ref="WEA1657:WEM1657"/>
    <mergeCell ref="VYN1657:VYZ1657"/>
    <mergeCell ref="VZA1657:VZM1657"/>
    <mergeCell ref="WNN1657:WNZ1657"/>
    <mergeCell ref="WOA1657:WOM1657"/>
    <mergeCell ref="WON1657:WOZ1657"/>
    <mergeCell ref="WPA1657:WPM1657"/>
    <mergeCell ref="WPN1657:WPZ1657"/>
    <mergeCell ref="WQA1657:WQM1657"/>
    <mergeCell ref="WKN1657:WKZ1657"/>
    <mergeCell ref="WLA1657:WLM1657"/>
    <mergeCell ref="WLN1657:WLZ1657"/>
    <mergeCell ref="WMA1657:WMM1657"/>
    <mergeCell ref="WMN1657:WMZ1657"/>
    <mergeCell ref="WNA1657:WNM1657"/>
    <mergeCell ref="WHN1657:WHZ1657"/>
    <mergeCell ref="WIA1657:WIM1657"/>
    <mergeCell ref="WIN1657:WIZ1657"/>
    <mergeCell ref="WJA1657:WJM1657"/>
    <mergeCell ref="WJN1657:WJZ1657"/>
    <mergeCell ref="WKA1657:WKM1657"/>
    <mergeCell ref="XDA1657:XDM1657"/>
    <mergeCell ref="XDN1657:XDZ1657"/>
    <mergeCell ref="XEA1657:XEM1657"/>
    <mergeCell ref="XEN1657:XEZ1657"/>
    <mergeCell ref="XFA1657:XFD1657"/>
    <mergeCell ref="WZN1657:WZZ1657"/>
    <mergeCell ref="XAA1657:XAM1657"/>
    <mergeCell ref="XAN1657:XAZ1657"/>
    <mergeCell ref="XBA1657:XBM1657"/>
    <mergeCell ref="XBN1657:XBZ1657"/>
    <mergeCell ref="XCA1657:XCM1657"/>
    <mergeCell ref="WWN1657:WWZ1657"/>
    <mergeCell ref="WXA1657:WXM1657"/>
    <mergeCell ref="WXN1657:WXZ1657"/>
    <mergeCell ref="WYA1657:WYM1657"/>
    <mergeCell ref="WYN1657:WYZ1657"/>
    <mergeCell ref="WZA1657:WZM1657"/>
    <mergeCell ref="XCN1657:XCZ1657"/>
    <mergeCell ref="VZN1657:VZZ1657"/>
    <mergeCell ref="WAA1657:WAM1657"/>
    <mergeCell ref="WAN1657:WAZ1657"/>
    <mergeCell ref="WBA1657:WBM1657"/>
    <mergeCell ref="VVN1657:VVZ1657"/>
    <mergeCell ref="VWA1657:VWM1657"/>
    <mergeCell ref="VWN1657:VWZ1657"/>
    <mergeCell ref="VXA1657:VXM1657"/>
    <mergeCell ref="VXN1657:VXZ1657"/>
    <mergeCell ref="VYA1657:VYM1657"/>
    <mergeCell ref="VSN1657:VSZ1657"/>
    <mergeCell ref="VTA1657:VTM1657"/>
    <mergeCell ref="VTN1657:VTZ1657"/>
    <mergeCell ref="VUA1657:VUM1657"/>
    <mergeCell ref="VUN1657:VUZ1657"/>
    <mergeCell ref="VVA1657:VVM1657"/>
    <mergeCell ref="VPN1657:VPZ1657"/>
    <mergeCell ref="VQA1657:VQM1657"/>
    <mergeCell ref="VQN1657:VQZ1657"/>
    <mergeCell ref="VRA1657:VRM1657"/>
    <mergeCell ref="VRN1657:VRZ1657"/>
    <mergeCell ref="VSA1657:VSM1657"/>
    <mergeCell ref="VMN1657:VMZ1657"/>
    <mergeCell ref="VNA1657:VNM1657"/>
    <mergeCell ref="VNN1657:VNZ1657"/>
    <mergeCell ref="VOA1657:VOM1657"/>
    <mergeCell ref="VON1657:VOZ1657"/>
    <mergeCell ref="VPA1657:VPM1657"/>
    <mergeCell ref="VJN1657:VJZ1657"/>
    <mergeCell ref="VKA1657:VKM1657"/>
    <mergeCell ref="VKN1657:VKZ1657"/>
    <mergeCell ref="VLA1657:VLM1657"/>
    <mergeCell ref="VLN1657:VLZ1657"/>
    <mergeCell ref="VMA1657:VMM1657"/>
    <mergeCell ref="VGN1657:VGZ1657"/>
    <mergeCell ref="VHA1657:VHM1657"/>
    <mergeCell ref="VHN1657:VHZ1657"/>
    <mergeCell ref="VIA1657:VIM1657"/>
    <mergeCell ref="VIN1657:VIZ1657"/>
    <mergeCell ref="VJA1657:VJM1657"/>
    <mergeCell ref="VDN1657:VDZ1657"/>
    <mergeCell ref="VEA1657:VEM1657"/>
    <mergeCell ref="VEN1657:VEZ1657"/>
    <mergeCell ref="VFA1657:VFM1657"/>
    <mergeCell ref="VFN1657:VFZ1657"/>
    <mergeCell ref="VGA1657:VGM1657"/>
    <mergeCell ref="VAN1657:VAZ1657"/>
    <mergeCell ref="VBA1657:VBM1657"/>
    <mergeCell ref="VBN1657:VBZ1657"/>
    <mergeCell ref="VCA1657:VCM1657"/>
    <mergeCell ref="VCN1657:VCZ1657"/>
    <mergeCell ref="VDA1657:VDM1657"/>
    <mergeCell ref="UXN1657:UXZ1657"/>
    <mergeCell ref="UYA1657:UYM1657"/>
    <mergeCell ref="UYN1657:UYZ1657"/>
    <mergeCell ref="UZA1657:UZM1657"/>
    <mergeCell ref="UZN1657:UZZ1657"/>
    <mergeCell ref="VAA1657:VAM1657"/>
    <mergeCell ref="UUN1657:UUZ1657"/>
    <mergeCell ref="UVA1657:UVM1657"/>
    <mergeCell ref="UVN1657:UVZ1657"/>
    <mergeCell ref="UWA1657:UWM1657"/>
    <mergeCell ref="UWN1657:UWZ1657"/>
    <mergeCell ref="UXA1657:UXM1657"/>
    <mergeCell ref="URN1657:URZ1657"/>
    <mergeCell ref="USA1657:USM1657"/>
    <mergeCell ref="USN1657:USZ1657"/>
    <mergeCell ref="UTA1657:UTM1657"/>
    <mergeCell ref="UTN1657:UTZ1657"/>
    <mergeCell ref="UUA1657:UUM1657"/>
    <mergeCell ref="UON1657:UOZ1657"/>
    <mergeCell ref="UPA1657:UPM1657"/>
    <mergeCell ref="UPN1657:UPZ1657"/>
    <mergeCell ref="UQA1657:UQM1657"/>
    <mergeCell ref="UQN1657:UQZ1657"/>
    <mergeCell ref="URA1657:URM1657"/>
    <mergeCell ref="ULN1657:ULZ1657"/>
    <mergeCell ref="UMA1657:UMM1657"/>
    <mergeCell ref="UMN1657:UMZ1657"/>
    <mergeCell ref="UNA1657:UNM1657"/>
    <mergeCell ref="UNN1657:UNZ1657"/>
    <mergeCell ref="UOA1657:UOM1657"/>
    <mergeCell ref="UIN1657:UIZ1657"/>
    <mergeCell ref="UJA1657:UJM1657"/>
    <mergeCell ref="UJN1657:UJZ1657"/>
    <mergeCell ref="UKA1657:UKM1657"/>
    <mergeCell ref="UKN1657:UKZ1657"/>
    <mergeCell ref="ULA1657:ULM1657"/>
    <mergeCell ref="UFN1657:UFZ1657"/>
    <mergeCell ref="UGA1657:UGM1657"/>
    <mergeCell ref="UGN1657:UGZ1657"/>
    <mergeCell ref="UHA1657:UHM1657"/>
    <mergeCell ref="UHN1657:UHZ1657"/>
    <mergeCell ref="UIA1657:UIM1657"/>
    <mergeCell ref="UCN1657:UCZ1657"/>
    <mergeCell ref="UDA1657:UDM1657"/>
    <mergeCell ref="UDN1657:UDZ1657"/>
    <mergeCell ref="UEA1657:UEM1657"/>
    <mergeCell ref="UEN1657:UEZ1657"/>
    <mergeCell ref="UFA1657:UFM1657"/>
    <mergeCell ref="TZN1657:TZZ1657"/>
    <mergeCell ref="UAA1657:UAM1657"/>
    <mergeCell ref="UAN1657:UAZ1657"/>
    <mergeCell ref="UBA1657:UBM1657"/>
    <mergeCell ref="UBN1657:UBZ1657"/>
    <mergeCell ref="UCA1657:UCM1657"/>
    <mergeCell ref="TWN1657:TWZ1657"/>
    <mergeCell ref="TXA1657:TXM1657"/>
    <mergeCell ref="TXN1657:TXZ1657"/>
    <mergeCell ref="TYA1657:TYM1657"/>
    <mergeCell ref="TYN1657:TYZ1657"/>
    <mergeCell ref="TZA1657:TZM1657"/>
    <mergeCell ref="TTN1657:TTZ1657"/>
    <mergeCell ref="TUA1657:TUM1657"/>
    <mergeCell ref="TUN1657:TUZ1657"/>
    <mergeCell ref="TVA1657:TVM1657"/>
    <mergeCell ref="TVN1657:TVZ1657"/>
    <mergeCell ref="TWA1657:TWM1657"/>
    <mergeCell ref="TQN1657:TQZ1657"/>
    <mergeCell ref="TRA1657:TRM1657"/>
    <mergeCell ref="TRN1657:TRZ1657"/>
    <mergeCell ref="TSA1657:TSM1657"/>
    <mergeCell ref="TSN1657:TSZ1657"/>
    <mergeCell ref="TTA1657:TTM1657"/>
    <mergeCell ref="TNN1657:TNZ1657"/>
    <mergeCell ref="TOA1657:TOM1657"/>
    <mergeCell ref="TON1657:TOZ1657"/>
    <mergeCell ref="TPA1657:TPM1657"/>
    <mergeCell ref="TPN1657:TPZ1657"/>
    <mergeCell ref="TQA1657:TQM1657"/>
    <mergeCell ref="TKN1657:TKZ1657"/>
    <mergeCell ref="TLA1657:TLM1657"/>
    <mergeCell ref="TLN1657:TLZ1657"/>
    <mergeCell ref="TMA1657:TMM1657"/>
    <mergeCell ref="TMN1657:TMZ1657"/>
    <mergeCell ref="TNA1657:TNM1657"/>
    <mergeCell ref="THN1657:THZ1657"/>
    <mergeCell ref="TIA1657:TIM1657"/>
    <mergeCell ref="TIN1657:TIZ1657"/>
    <mergeCell ref="TJA1657:TJM1657"/>
    <mergeCell ref="TJN1657:TJZ1657"/>
    <mergeCell ref="TKA1657:TKM1657"/>
    <mergeCell ref="TEN1657:TEZ1657"/>
    <mergeCell ref="TFA1657:TFM1657"/>
    <mergeCell ref="TFN1657:TFZ1657"/>
    <mergeCell ref="TGA1657:TGM1657"/>
    <mergeCell ref="TGN1657:TGZ1657"/>
    <mergeCell ref="THA1657:THM1657"/>
    <mergeCell ref="TBN1657:TBZ1657"/>
    <mergeCell ref="TCA1657:TCM1657"/>
    <mergeCell ref="TCN1657:TCZ1657"/>
    <mergeCell ref="TDA1657:TDM1657"/>
    <mergeCell ref="TDN1657:TDZ1657"/>
    <mergeCell ref="TEA1657:TEM1657"/>
    <mergeCell ref="SYN1657:SYZ1657"/>
    <mergeCell ref="SZA1657:SZM1657"/>
    <mergeCell ref="SZN1657:SZZ1657"/>
    <mergeCell ref="TAA1657:TAM1657"/>
    <mergeCell ref="TAN1657:TAZ1657"/>
    <mergeCell ref="TBA1657:TBM1657"/>
    <mergeCell ref="SVN1657:SVZ1657"/>
    <mergeCell ref="SWA1657:SWM1657"/>
    <mergeCell ref="SWN1657:SWZ1657"/>
    <mergeCell ref="SXA1657:SXM1657"/>
    <mergeCell ref="SXN1657:SXZ1657"/>
    <mergeCell ref="SYA1657:SYM1657"/>
    <mergeCell ref="SSN1657:SSZ1657"/>
    <mergeCell ref="STA1657:STM1657"/>
    <mergeCell ref="STN1657:STZ1657"/>
    <mergeCell ref="SUA1657:SUM1657"/>
    <mergeCell ref="SUN1657:SUZ1657"/>
    <mergeCell ref="SVA1657:SVM1657"/>
    <mergeCell ref="SPN1657:SPZ1657"/>
    <mergeCell ref="SQA1657:SQM1657"/>
    <mergeCell ref="SQN1657:SQZ1657"/>
    <mergeCell ref="SRA1657:SRM1657"/>
    <mergeCell ref="SRN1657:SRZ1657"/>
    <mergeCell ref="SSA1657:SSM1657"/>
    <mergeCell ref="SMN1657:SMZ1657"/>
    <mergeCell ref="SNA1657:SNM1657"/>
    <mergeCell ref="SNN1657:SNZ1657"/>
    <mergeCell ref="SOA1657:SOM1657"/>
    <mergeCell ref="SON1657:SOZ1657"/>
    <mergeCell ref="SPA1657:SPM1657"/>
    <mergeCell ref="SJN1657:SJZ1657"/>
    <mergeCell ref="SKA1657:SKM1657"/>
    <mergeCell ref="SKN1657:SKZ1657"/>
    <mergeCell ref="SLA1657:SLM1657"/>
    <mergeCell ref="SLN1657:SLZ1657"/>
    <mergeCell ref="SMA1657:SMM1657"/>
    <mergeCell ref="SGN1657:SGZ1657"/>
    <mergeCell ref="SHA1657:SHM1657"/>
    <mergeCell ref="SHN1657:SHZ1657"/>
    <mergeCell ref="SIA1657:SIM1657"/>
    <mergeCell ref="SIN1657:SIZ1657"/>
    <mergeCell ref="SJA1657:SJM1657"/>
    <mergeCell ref="SDN1657:SDZ1657"/>
    <mergeCell ref="SEA1657:SEM1657"/>
    <mergeCell ref="SEN1657:SEZ1657"/>
    <mergeCell ref="SFA1657:SFM1657"/>
    <mergeCell ref="SFN1657:SFZ1657"/>
    <mergeCell ref="SGA1657:SGM1657"/>
    <mergeCell ref="SAN1657:SAZ1657"/>
    <mergeCell ref="SBA1657:SBM1657"/>
    <mergeCell ref="SBN1657:SBZ1657"/>
    <mergeCell ref="SCA1657:SCM1657"/>
    <mergeCell ref="SCN1657:SCZ1657"/>
    <mergeCell ref="SDA1657:SDM1657"/>
    <mergeCell ref="RXN1657:RXZ1657"/>
    <mergeCell ref="RYA1657:RYM1657"/>
    <mergeCell ref="RYN1657:RYZ1657"/>
    <mergeCell ref="RZA1657:RZM1657"/>
    <mergeCell ref="RZN1657:RZZ1657"/>
    <mergeCell ref="SAA1657:SAM1657"/>
    <mergeCell ref="RUN1657:RUZ1657"/>
    <mergeCell ref="RVA1657:RVM1657"/>
    <mergeCell ref="RVN1657:RVZ1657"/>
    <mergeCell ref="RWA1657:RWM1657"/>
    <mergeCell ref="RWN1657:RWZ1657"/>
    <mergeCell ref="RXA1657:RXM1657"/>
    <mergeCell ref="RRN1657:RRZ1657"/>
    <mergeCell ref="RSA1657:RSM1657"/>
    <mergeCell ref="RSN1657:RSZ1657"/>
    <mergeCell ref="RTA1657:RTM1657"/>
    <mergeCell ref="RTN1657:RTZ1657"/>
    <mergeCell ref="RUA1657:RUM1657"/>
    <mergeCell ref="RON1657:ROZ1657"/>
    <mergeCell ref="RPA1657:RPM1657"/>
    <mergeCell ref="RPN1657:RPZ1657"/>
    <mergeCell ref="RQA1657:RQM1657"/>
    <mergeCell ref="RQN1657:RQZ1657"/>
    <mergeCell ref="RRA1657:RRM1657"/>
    <mergeCell ref="RLN1657:RLZ1657"/>
    <mergeCell ref="RMA1657:RMM1657"/>
    <mergeCell ref="RMN1657:RMZ1657"/>
    <mergeCell ref="RNA1657:RNM1657"/>
    <mergeCell ref="RNN1657:RNZ1657"/>
    <mergeCell ref="ROA1657:ROM1657"/>
    <mergeCell ref="RIN1657:RIZ1657"/>
    <mergeCell ref="RJA1657:RJM1657"/>
    <mergeCell ref="RJN1657:RJZ1657"/>
    <mergeCell ref="RKA1657:RKM1657"/>
    <mergeCell ref="RKN1657:RKZ1657"/>
    <mergeCell ref="RLA1657:RLM1657"/>
    <mergeCell ref="RFN1657:RFZ1657"/>
    <mergeCell ref="RGA1657:RGM1657"/>
    <mergeCell ref="RGN1657:RGZ1657"/>
    <mergeCell ref="RHA1657:RHM1657"/>
    <mergeCell ref="RHN1657:RHZ1657"/>
    <mergeCell ref="RIA1657:RIM1657"/>
    <mergeCell ref="RCN1657:RCZ1657"/>
    <mergeCell ref="RDA1657:RDM1657"/>
    <mergeCell ref="RDN1657:RDZ1657"/>
    <mergeCell ref="REA1657:REM1657"/>
    <mergeCell ref="REN1657:REZ1657"/>
    <mergeCell ref="RFA1657:RFM1657"/>
    <mergeCell ref="QZN1657:QZZ1657"/>
    <mergeCell ref="RAA1657:RAM1657"/>
    <mergeCell ref="RAN1657:RAZ1657"/>
    <mergeCell ref="RBA1657:RBM1657"/>
    <mergeCell ref="RBN1657:RBZ1657"/>
    <mergeCell ref="RCA1657:RCM1657"/>
    <mergeCell ref="QWN1657:QWZ1657"/>
    <mergeCell ref="QXA1657:QXM1657"/>
    <mergeCell ref="QXN1657:QXZ1657"/>
    <mergeCell ref="QYA1657:QYM1657"/>
    <mergeCell ref="QYN1657:QYZ1657"/>
    <mergeCell ref="QZA1657:QZM1657"/>
    <mergeCell ref="QTN1657:QTZ1657"/>
    <mergeCell ref="QUA1657:QUM1657"/>
    <mergeCell ref="QUN1657:QUZ1657"/>
    <mergeCell ref="QVA1657:QVM1657"/>
    <mergeCell ref="QVN1657:QVZ1657"/>
    <mergeCell ref="QWA1657:QWM1657"/>
    <mergeCell ref="QQN1657:QQZ1657"/>
    <mergeCell ref="QRA1657:QRM1657"/>
    <mergeCell ref="QRN1657:QRZ1657"/>
    <mergeCell ref="QSA1657:QSM1657"/>
    <mergeCell ref="QSN1657:QSZ1657"/>
    <mergeCell ref="QTA1657:QTM1657"/>
    <mergeCell ref="QNN1657:QNZ1657"/>
    <mergeCell ref="QOA1657:QOM1657"/>
    <mergeCell ref="QON1657:QOZ1657"/>
    <mergeCell ref="QPA1657:QPM1657"/>
    <mergeCell ref="QPN1657:QPZ1657"/>
    <mergeCell ref="QQA1657:QQM1657"/>
    <mergeCell ref="QKN1657:QKZ1657"/>
    <mergeCell ref="QLA1657:QLM1657"/>
    <mergeCell ref="QLN1657:QLZ1657"/>
    <mergeCell ref="QMA1657:QMM1657"/>
    <mergeCell ref="QMN1657:QMZ1657"/>
    <mergeCell ref="QNA1657:QNM1657"/>
    <mergeCell ref="QHN1657:QHZ1657"/>
    <mergeCell ref="QIA1657:QIM1657"/>
    <mergeCell ref="QIN1657:QIZ1657"/>
    <mergeCell ref="QJA1657:QJM1657"/>
    <mergeCell ref="QJN1657:QJZ1657"/>
    <mergeCell ref="QKA1657:QKM1657"/>
    <mergeCell ref="QEN1657:QEZ1657"/>
    <mergeCell ref="QFA1657:QFM1657"/>
    <mergeCell ref="QFN1657:QFZ1657"/>
    <mergeCell ref="QGA1657:QGM1657"/>
    <mergeCell ref="QGN1657:QGZ1657"/>
    <mergeCell ref="QHA1657:QHM1657"/>
    <mergeCell ref="QBN1657:QBZ1657"/>
    <mergeCell ref="QCA1657:QCM1657"/>
    <mergeCell ref="QCN1657:QCZ1657"/>
    <mergeCell ref="QDA1657:QDM1657"/>
    <mergeCell ref="QDN1657:QDZ1657"/>
    <mergeCell ref="QEA1657:QEM1657"/>
    <mergeCell ref="PYN1657:PYZ1657"/>
    <mergeCell ref="PZA1657:PZM1657"/>
    <mergeCell ref="PZN1657:PZZ1657"/>
    <mergeCell ref="QAA1657:QAM1657"/>
    <mergeCell ref="QAN1657:QAZ1657"/>
    <mergeCell ref="QBA1657:QBM1657"/>
    <mergeCell ref="PVN1657:PVZ1657"/>
    <mergeCell ref="PWA1657:PWM1657"/>
    <mergeCell ref="PWN1657:PWZ1657"/>
    <mergeCell ref="PXA1657:PXM1657"/>
    <mergeCell ref="PXN1657:PXZ1657"/>
    <mergeCell ref="PYA1657:PYM1657"/>
    <mergeCell ref="PSN1657:PSZ1657"/>
    <mergeCell ref="PTA1657:PTM1657"/>
    <mergeCell ref="PTN1657:PTZ1657"/>
    <mergeCell ref="PUA1657:PUM1657"/>
    <mergeCell ref="PUN1657:PUZ1657"/>
    <mergeCell ref="PVA1657:PVM1657"/>
    <mergeCell ref="PPN1657:PPZ1657"/>
    <mergeCell ref="PQA1657:PQM1657"/>
    <mergeCell ref="PQN1657:PQZ1657"/>
    <mergeCell ref="PRA1657:PRM1657"/>
    <mergeCell ref="PRN1657:PRZ1657"/>
    <mergeCell ref="PSA1657:PSM1657"/>
    <mergeCell ref="PMN1657:PMZ1657"/>
    <mergeCell ref="PNA1657:PNM1657"/>
    <mergeCell ref="PNN1657:PNZ1657"/>
    <mergeCell ref="POA1657:POM1657"/>
    <mergeCell ref="PON1657:POZ1657"/>
    <mergeCell ref="PPA1657:PPM1657"/>
    <mergeCell ref="PJN1657:PJZ1657"/>
    <mergeCell ref="PKA1657:PKM1657"/>
    <mergeCell ref="PKN1657:PKZ1657"/>
    <mergeCell ref="PLA1657:PLM1657"/>
    <mergeCell ref="PLN1657:PLZ1657"/>
    <mergeCell ref="PMA1657:PMM1657"/>
    <mergeCell ref="PGN1657:PGZ1657"/>
    <mergeCell ref="PHA1657:PHM1657"/>
    <mergeCell ref="PHN1657:PHZ1657"/>
    <mergeCell ref="PIA1657:PIM1657"/>
    <mergeCell ref="PIN1657:PIZ1657"/>
    <mergeCell ref="PJA1657:PJM1657"/>
    <mergeCell ref="PDN1657:PDZ1657"/>
    <mergeCell ref="PEA1657:PEM1657"/>
    <mergeCell ref="PEN1657:PEZ1657"/>
    <mergeCell ref="PFA1657:PFM1657"/>
    <mergeCell ref="PFN1657:PFZ1657"/>
    <mergeCell ref="PGA1657:PGM1657"/>
    <mergeCell ref="PAN1657:PAZ1657"/>
    <mergeCell ref="PBA1657:PBM1657"/>
    <mergeCell ref="PBN1657:PBZ1657"/>
    <mergeCell ref="PCA1657:PCM1657"/>
    <mergeCell ref="PCN1657:PCZ1657"/>
    <mergeCell ref="PDA1657:PDM1657"/>
    <mergeCell ref="OXN1657:OXZ1657"/>
    <mergeCell ref="OYA1657:OYM1657"/>
    <mergeCell ref="OYN1657:OYZ1657"/>
    <mergeCell ref="OZA1657:OZM1657"/>
    <mergeCell ref="OZN1657:OZZ1657"/>
    <mergeCell ref="PAA1657:PAM1657"/>
    <mergeCell ref="OUN1657:OUZ1657"/>
    <mergeCell ref="OVA1657:OVM1657"/>
    <mergeCell ref="OVN1657:OVZ1657"/>
    <mergeCell ref="OWA1657:OWM1657"/>
    <mergeCell ref="OWN1657:OWZ1657"/>
    <mergeCell ref="OXA1657:OXM1657"/>
    <mergeCell ref="ORN1657:ORZ1657"/>
    <mergeCell ref="OSA1657:OSM1657"/>
    <mergeCell ref="OSN1657:OSZ1657"/>
    <mergeCell ref="OTA1657:OTM1657"/>
    <mergeCell ref="OTN1657:OTZ1657"/>
    <mergeCell ref="OUA1657:OUM1657"/>
    <mergeCell ref="OON1657:OOZ1657"/>
    <mergeCell ref="OPA1657:OPM1657"/>
    <mergeCell ref="OPN1657:OPZ1657"/>
    <mergeCell ref="OQA1657:OQM1657"/>
    <mergeCell ref="OQN1657:OQZ1657"/>
    <mergeCell ref="ORA1657:ORM1657"/>
    <mergeCell ref="OLN1657:OLZ1657"/>
    <mergeCell ref="OMA1657:OMM1657"/>
    <mergeCell ref="OMN1657:OMZ1657"/>
    <mergeCell ref="ONA1657:ONM1657"/>
    <mergeCell ref="ONN1657:ONZ1657"/>
    <mergeCell ref="OOA1657:OOM1657"/>
    <mergeCell ref="OIN1657:OIZ1657"/>
    <mergeCell ref="OJA1657:OJM1657"/>
    <mergeCell ref="OJN1657:OJZ1657"/>
    <mergeCell ref="OKA1657:OKM1657"/>
    <mergeCell ref="OKN1657:OKZ1657"/>
    <mergeCell ref="OLA1657:OLM1657"/>
    <mergeCell ref="OFN1657:OFZ1657"/>
    <mergeCell ref="OGA1657:OGM1657"/>
    <mergeCell ref="OGN1657:OGZ1657"/>
    <mergeCell ref="OHA1657:OHM1657"/>
    <mergeCell ref="OHN1657:OHZ1657"/>
    <mergeCell ref="OIA1657:OIM1657"/>
    <mergeCell ref="OCN1657:OCZ1657"/>
    <mergeCell ref="ODA1657:ODM1657"/>
    <mergeCell ref="ODN1657:ODZ1657"/>
    <mergeCell ref="OEA1657:OEM1657"/>
    <mergeCell ref="OEN1657:OEZ1657"/>
    <mergeCell ref="OFA1657:OFM1657"/>
    <mergeCell ref="NZN1657:NZZ1657"/>
    <mergeCell ref="OAA1657:OAM1657"/>
    <mergeCell ref="OAN1657:OAZ1657"/>
    <mergeCell ref="OBA1657:OBM1657"/>
    <mergeCell ref="OBN1657:OBZ1657"/>
    <mergeCell ref="OCA1657:OCM1657"/>
    <mergeCell ref="NWN1657:NWZ1657"/>
    <mergeCell ref="NXA1657:NXM1657"/>
    <mergeCell ref="NXN1657:NXZ1657"/>
    <mergeCell ref="NYA1657:NYM1657"/>
    <mergeCell ref="NYN1657:NYZ1657"/>
    <mergeCell ref="NZA1657:NZM1657"/>
    <mergeCell ref="NTN1657:NTZ1657"/>
    <mergeCell ref="NUA1657:NUM1657"/>
    <mergeCell ref="NUN1657:NUZ1657"/>
    <mergeCell ref="NVA1657:NVM1657"/>
    <mergeCell ref="NVN1657:NVZ1657"/>
    <mergeCell ref="NWA1657:NWM1657"/>
    <mergeCell ref="NQN1657:NQZ1657"/>
    <mergeCell ref="NRA1657:NRM1657"/>
    <mergeCell ref="NRN1657:NRZ1657"/>
    <mergeCell ref="NSA1657:NSM1657"/>
    <mergeCell ref="NSN1657:NSZ1657"/>
    <mergeCell ref="NTA1657:NTM1657"/>
    <mergeCell ref="NNN1657:NNZ1657"/>
    <mergeCell ref="NOA1657:NOM1657"/>
    <mergeCell ref="NON1657:NOZ1657"/>
    <mergeCell ref="NPA1657:NPM1657"/>
    <mergeCell ref="NPN1657:NPZ1657"/>
    <mergeCell ref="NQA1657:NQM1657"/>
    <mergeCell ref="NKN1657:NKZ1657"/>
    <mergeCell ref="NLA1657:NLM1657"/>
    <mergeCell ref="NLN1657:NLZ1657"/>
    <mergeCell ref="NMA1657:NMM1657"/>
    <mergeCell ref="NMN1657:NMZ1657"/>
    <mergeCell ref="NNA1657:NNM1657"/>
    <mergeCell ref="NHN1657:NHZ1657"/>
    <mergeCell ref="NIA1657:NIM1657"/>
    <mergeCell ref="NIN1657:NIZ1657"/>
    <mergeCell ref="NJA1657:NJM1657"/>
    <mergeCell ref="NJN1657:NJZ1657"/>
    <mergeCell ref="NKA1657:NKM1657"/>
    <mergeCell ref="NEN1657:NEZ1657"/>
    <mergeCell ref="NFA1657:NFM1657"/>
    <mergeCell ref="NFN1657:NFZ1657"/>
    <mergeCell ref="NGA1657:NGM1657"/>
    <mergeCell ref="NGN1657:NGZ1657"/>
    <mergeCell ref="NHA1657:NHM1657"/>
    <mergeCell ref="NBN1657:NBZ1657"/>
    <mergeCell ref="NCA1657:NCM1657"/>
    <mergeCell ref="NCN1657:NCZ1657"/>
    <mergeCell ref="NDA1657:NDM1657"/>
    <mergeCell ref="NDN1657:NDZ1657"/>
    <mergeCell ref="NEA1657:NEM1657"/>
    <mergeCell ref="MYN1657:MYZ1657"/>
    <mergeCell ref="MZA1657:MZM1657"/>
    <mergeCell ref="MZN1657:MZZ1657"/>
    <mergeCell ref="NAA1657:NAM1657"/>
    <mergeCell ref="NAN1657:NAZ1657"/>
    <mergeCell ref="NBA1657:NBM1657"/>
    <mergeCell ref="MVN1657:MVZ1657"/>
    <mergeCell ref="MWA1657:MWM1657"/>
    <mergeCell ref="MWN1657:MWZ1657"/>
    <mergeCell ref="MXA1657:MXM1657"/>
    <mergeCell ref="MXN1657:MXZ1657"/>
    <mergeCell ref="MYA1657:MYM1657"/>
    <mergeCell ref="MSN1657:MSZ1657"/>
    <mergeCell ref="MTA1657:MTM1657"/>
    <mergeCell ref="MTN1657:MTZ1657"/>
    <mergeCell ref="MUA1657:MUM1657"/>
    <mergeCell ref="MUN1657:MUZ1657"/>
    <mergeCell ref="MVA1657:MVM1657"/>
    <mergeCell ref="MPN1657:MPZ1657"/>
    <mergeCell ref="MQA1657:MQM1657"/>
    <mergeCell ref="MQN1657:MQZ1657"/>
    <mergeCell ref="MRA1657:MRM1657"/>
    <mergeCell ref="MRN1657:MRZ1657"/>
    <mergeCell ref="MSA1657:MSM1657"/>
    <mergeCell ref="MMN1657:MMZ1657"/>
    <mergeCell ref="MNA1657:MNM1657"/>
    <mergeCell ref="MNN1657:MNZ1657"/>
    <mergeCell ref="MOA1657:MOM1657"/>
    <mergeCell ref="MON1657:MOZ1657"/>
    <mergeCell ref="MPA1657:MPM1657"/>
    <mergeCell ref="MJN1657:MJZ1657"/>
    <mergeCell ref="MKA1657:MKM1657"/>
    <mergeCell ref="MKN1657:MKZ1657"/>
    <mergeCell ref="MLA1657:MLM1657"/>
    <mergeCell ref="MLN1657:MLZ1657"/>
    <mergeCell ref="MMA1657:MMM1657"/>
    <mergeCell ref="MGN1657:MGZ1657"/>
    <mergeCell ref="MHA1657:MHM1657"/>
    <mergeCell ref="MHN1657:MHZ1657"/>
    <mergeCell ref="MIA1657:MIM1657"/>
    <mergeCell ref="MIN1657:MIZ1657"/>
    <mergeCell ref="MJA1657:MJM1657"/>
    <mergeCell ref="MDN1657:MDZ1657"/>
    <mergeCell ref="MEA1657:MEM1657"/>
    <mergeCell ref="MEN1657:MEZ1657"/>
    <mergeCell ref="MFA1657:MFM1657"/>
    <mergeCell ref="MFN1657:MFZ1657"/>
    <mergeCell ref="MGA1657:MGM1657"/>
    <mergeCell ref="MAN1657:MAZ1657"/>
    <mergeCell ref="MBA1657:MBM1657"/>
    <mergeCell ref="MBN1657:MBZ1657"/>
    <mergeCell ref="MCA1657:MCM1657"/>
    <mergeCell ref="MCN1657:MCZ1657"/>
    <mergeCell ref="MDA1657:MDM1657"/>
    <mergeCell ref="LXN1657:LXZ1657"/>
    <mergeCell ref="LYA1657:LYM1657"/>
    <mergeCell ref="LYN1657:LYZ1657"/>
    <mergeCell ref="LZA1657:LZM1657"/>
    <mergeCell ref="LZN1657:LZZ1657"/>
    <mergeCell ref="MAA1657:MAM1657"/>
    <mergeCell ref="LUN1657:LUZ1657"/>
    <mergeCell ref="LVA1657:LVM1657"/>
    <mergeCell ref="LVN1657:LVZ1657"/>
    <mergeCell ref="LWA1657:LWM1657"/>
    <mergeCell ref="LWN1657:LWZ1657"/>
    <mergeCell ref="LXA1657:LXM1657"/>
    <mergeCell ref="LRN1657:LRZ1657"/>
    <mergeCell ref="LSA1657:LSM1657"/>
    <mergeCell ref="LSN1657:LSZ1657"/>
    <mergeCell ref="LTA1657:LTM1657"/>
    <mergeCell ref="LTN1657:LTZ1657"/>
    <mergeCell ref="LUA1657:LUM1657"/>
    <mergeCell ref="LON1657:LOZ1657"/>
    <mergeCell ref="LPA1657:LPM1657"/>
    <mergeCell ref="LPN1657:LPZ1657"/>
    <mergeCell ref="LQA1657:LQM1657"/>
    <mergeCell ref="LQN1657:LQZ1657"/>
    <mergeCell ref="LRA1657:LRM1657"/>
    <mergeCell ref="LLN1657:LLZ1657"/>
    <mergeCell ref="LMA1657:LMM1657"/>
    <mergeCell ref="LMN1657:LMZ1657"/>
    <mergeCell ref="LNA1657:LNM1657"/>
    <mergeCell ref="LNN1657:LNZ1657"/>
    <mergeCell ref="LOA1657:LOM1657"/>
    <mergeCell ref="LIN1657:LIZ1657"/>
    <mergeCell ref="LJA1657:LJM1657"/>
    <mergeCell ref="LJN1657:LJZ1657"/>
    <mergeCell ref="LKA1657:LKM1657"/>
    <mergeCell ref="LKN1657:LKZ1657"/>
    <mergeCell ref="LLA1657:LLM1657"/>
    <mergeCell ref="LFN1657:LFZ1657"/>
    <mergeCell ref="LGA1657:LGM1657"/>
    <mergeCell ref="LGN1657:LGZ1657"/>
    <mergeCell ref="LHA1657:LHM1657"/>
    <mergeCell ref="LHN1657:LHZ1657"/>
    <mergeCell ref="LIA1657:LIM1657"/>
    <mergeCell ref="LCN1657:LCZ1657"/>
    <mergeCell ref="LDA1657:LDM1657"/>
    <mergeCell ref="LDN1657:LDZ1657"/>
    <mergeCell ref="LEA1657:LEM1657"/>
    <mergeCell ref="LEN1657:LEZ1657"/>
    <mergeCell ref="LFA1657:LFM1657"/>
    <mergeCell ref="KZN1657:KZZ1657"/>
    <mergeCell ref="LAA1657:LAM1657"/>
    <mergeCell ref="LAN1657:LAZ1657"/>
    <mergeCell ref="LBA1657:LBM1657"/>
    <mergeCell ref="LBN1657:LBZ1657"/>
    <mergeCell ref="LCA1657:LCM1657"/>
    <mergeCell ref="KWN1657:KWZ1657"/>
    <mergeCell ref="KXA1657:KXM1657"/>
    <mergeCell ref="KXN1657:KXZ1657"/>
    <mergeCell ref="KYA1657:KYM1657"/>
    <mergeCell ref="KYN1657:KYZ1657"/>
    <mergeCell ref="KZA1657:KZM1657"/>
    <mergeCell ref="KTN1657:KTZ1657"/>
    <mergeCell ref="KUA1657:KUM1657"/>
    <mergeCell ref="KUN1657:KUZ1657"/>
    <mergeCell ref="KVA1657:KVM1657"/>
    <mergeCell ref="KVN1657:KVZ1657"/>
    <mergeCell ref="KWA1657:KWM1657"/>
    <mergeCell ref="KQN1657:KQZ1657"/>
    <mergeCell ref="KRA1657:KRM1657"/>
    <mergeCell ref="KRN1657:KRZ1657"/>
    <mergeCell ref="KSA1657:KSM1657"/>
    <mergeCell ref="KSN1657:KSZ1657"/>
    <mergeCell ref="KTA1657:KTM1657"/>
    <mergeCell ref="KNN1657:KNZ1657"/>
    <mergeCell ref="KOA1657:KOM1657"/>
    <mergeCell ref="KON1657:KOZ1657"/>
    <mergeCell ref="KPA1657:KPM1657"/>
    <mergeCell ref="KPN1657:KPZ1657"/>
    <mergeCell ref="KQA1657:KQM1657"/>
    <mergeCell ref="KKN1657:KKZ1657"/>
    <mergeCell ref="KLA1657:KLM1657"/>
    <mergeCell ref="KLN1657:KLZ1657"/>
    <mergeCell ref="KMA1657:KMM1657"/>
    <mergeCell ref="KMN1657:KMZ1657"/>
    <mergeCell ref="KNA1657:KNM1657"/>
    <mergeCell ref="KHN1657:KHZ1657"/>
    <mergeCell ref="KIA1657:KIM1657"/>
    <mergeCell ref="KIN1657:KIZ1657"/>
    <mergeCell ref="KJA1657:KJM1657"/>
    <mergeCell ref="KJN1657:KJZ1657"/>
    <mergeCell ref="KKA1657:KKM1657"/>
    <mergeCell ref="KEN1657:KEZ1657"/>
    <mergeCell ref="KFA1657:KFM1657"/>
    <mergeCell ref="KFN1657:KFZ1657"/>
    <mergeCell ref="KGA1657:KGM1657"/>
    <mergeCell ref="KGN1657:KGZ1657"/>
    <mergeCell ref="KHA1657:KHM1657"/>
    <mergeCell ref="KBN1657:KBZ1657"/>
    <mergeCell ref="KCA1657:KCM1657"/>
    <mergeCell ref="KCN1657:KCZ1657"/>
    <mergeCell ref="KDA1657:KDM1657"/>
    <mergeCell ref="KDN1657:KDZ1657"/>
    <mergeCell ref="KEA1657:KEM1657"/>
    <mergeCell ref="JYN1657:JYZ1657"/>
    <mergeCell ref="JZA1657:JZM1657"/>
    <mergeCell ref="JZN1657:JZZ1657"/>
    <mergeCell ref="KAA1657:KAM1657"/>
    <mergeCell ref="KAN1657:KAZ1657"/>
    <mergeCell ref="KBA1657:KBM1657"/>
    <mergeCell ref="JVN1657:JVZ1657"/>
    <mergeCell ref="JWA1657:JWM1657"/>
    <mergeCell ref="JWN1657:JWZ1657"/>
    <mergeCell ref="JXA1657:JXM1657"/>
    <mergeCell ref="JXN1657:JXZ1657"/>
    <mergeCell ref="JYA1657:JYM1657"/>
    <mergeCell ref="JSN1657:JSZ1657"/>
    <mergeCell ref="JTA1657:JTM1657"/>
    <mergeCell ref="JTN1657:JTZ1657"/>
    <mergeCell ref="JUA1657:JUM1657"/>
    <mergeCell ref="JUN1657:JUZ1657"/>
    <mergeCell ref="JVA1657:JVM1657"/>
    <mergeCell ref="JPN1657:JPZ1657"/>
    <mergeCell ref="JQA1657:JQM1657"/>
    <mergeCell ref="JQN1657:JQZ1657"/>
    <mergeCell ref="JRA1657:JRM1657"/>
    <mergeCell ref="JRN1657:JRZ1657"/>
    <mergeCell ref="JSA1657:JSM1657"/>
    <mergeCell ref="JMN1657:JMZ1657"/>
    <mergeCell ref="JNA1657:JNM1657"/>
    <mergeCell ref="JNN1657:JNZ1657"/>
    <mergeCell ref="JOA1657:JOM1657"/>
    <mergeCell ref="JON1657:JOZ1657"/>
    <mergeCell ref="JPA1657:JPM1657"/>
    <mergeCell ref="JJN1657:JJZ1657"/>
    <mergeCell ref="JKA1657:JKM1657"/>
    <mergeCell ref="JKN1657:JKZ1657"/>
    <mergeCell ref="JLA1657:JLM1657"/>
    <mergeCell ref="JLN1657:JLZ1657"/>
    <mergeCell ref="JMA1657:JMM1657"/>
    <mergeCell ref="JGN1657:JGZ1657"/>
    <mergeCell ref="JHA1657:JHM1657"/>
    <mergeCell ref="JHN1657:JHZ1657"/>
    <mergeCell ref="JIA1657:JIM1657"/>
    <mergeCell ref="JIN1657:JIZ1657"/>
    <mergeCell ref="JJA1657:JJM1657"/>
    <mergeCell ref="JDN1657:JDZ1657"/>
    <mergeCell ref="JEA1657:JEM1657"/>
    <mergeCell ref="JEN1657:JEZ1657"/>
    <mergeCell ref="JFA1657:JFM1657"/>
    <mergeCell ref="JFN1657:JFZ1657"/>
    <mergeCell ref="JGA1657:JGM1657"/>
    <mergeCell ref="JAN1657:JAZ1657"/>
    <mergeCell ref="JBA1657:JBM1657"/>
    <mergeCell ref="JBN1657:JBZ1657"/>
    <mergeCell ref="JCA1657:JCM1657"/>
    <mergeCell ref="JCN1657:JCZ1657"/>
    <mergeCell ref="JDA1657:JDM1657"/>
    <mergeCell ref="IXN1657:IXZ1657"/>
    <mergeCell ref="IYA1657:IYM1657"/>
    <mergeCell ref="IYN1657:IYZ1657"/>
    <mergeCell ref="IZA1657:IZM1657"/>
    <mergeCell ref="IZN1657:IZZ1657"/>
    <mergeCell ref="JAA1657:JAM1657"/>
    <mergeCell ref="IUN1657:IUZ1657"/>
    <mergeCell ref="IVA1657:IVM1657"/>
    <mergeCell ref="IVN1657:IVZ1657"/>
    <mergeCell ref="IWA1657:IWM1657"/>
    <mergeCell ref="IWN1657:IWZ1657"/>
    <mergeCell ref="IXA1657:IXM1657"/>
    <mergeCell ref="IRN1657:IRZ1657"/>
    <mergeCell ref="ISA1657:ISM1657"/>
    <mergeCell ref="ISN1657:ISZ1657"/>
    <mergeCell ref="ITA1657:ITM1657"/>
    <mergeCell ref="ITN1657:ITZ1657"/>
    <mergeCell ref="IUA1657:IUM1657"/>
    <mergeCell ref="ION1657:IOZ1657"/>
    <mergeCell ref="IPA1657:IPM1657"/>
    <mergeCell ref="IPN1657:IPZ1657"/>
    <mergeCell ref="IQA1657:IQM1657"/>
    <mergeCell ref="IQN1657:IQZ1657"/>
    <mergeCell ref="IRA1657:IRM1657"/>
    <mergeCell ref="ILN1657:ILZ1657"/>
    <mergeCell ref="IMA1657:IMM1657"/>
    <mergeCell ref="IMN1657:IMZ1657"/>
    <mergeCell ref="INA1657:INM1657"/>
    <mergeCell ref="INN1657:INZ1657"/>
    <mergeCell ref="IOA1657:IOM1657"/>
    <mergeCell ref="IIN1657:IIZ1657"/>
    <mergeCell ref="IJA1657:IJM1657"/>
    <mergeCell ref="IJN1657:IJZ1657"/>
    <mergeCell ref="IKA1657:IKM1657"/>
    <mergeCell ref="IKN1657:IKZ1657"/>
    <mergeCell ref="ILA1657:ILM1657"/>
    <mergeCell ref="IFN1657:IFZ1657"/>
    <mergeCell ref="IGA1657:IGM1657"/>
    <mergeCell ref="IGN1657:IGZ1657"/>
    <mergeCell ref="IHA1657:IHM1657"/>
    <mergeCell ref="IHN1657:IHZ1657"/>
    <mergeCell ref="IIA1657:IIM1657"/>
    <mergeCell ref="ICN1657:ICZ1657"/>
    <mergeCell ref="IDA1657:IDM1657"/>
    <mergeCell ref="IDN1657:IDZ1657"/>
    <mergeCell ref="IEA1657:IEM1657"/>
    <mergeCell ref="IEN1657:IEZ1657"/>
    <mergeCell ref="IFA1657:IFM1657"/>
    <mergeCell ref="HZN1657:HZZ1657"/>
    <mergeCell ref="IAA1657:IAM1657"/>
    <mergeCell ref="IAN1657:IAZ1657"/>
    <mergeCell ref="IBA1657:IBM1657"/>
    <mergeCell ref="IBN1657:IBZ1657"/>
    <mergeCell ref="ICA1657:ICM1657"/>
    <mergeCell ref="HWN1657:HWZ1657"/>
    <mergeCell ref="HXA1657:HXM1657"/>
    <mergeCell ref="HXN1657:HXZ1657"/>
    <mergeCell ref="HYA1657:HYM1657"/>
    <mergeCell ref="HYN1657:HYZ1657"/>
    <mergeCell ref="HZA1657:HZM1657"/>
    <mergeCell ref="HTN1657:HTZ1657"/>
    <mergeCell ref="HUA1657:HUM1657"/>
    <mergeCell ref="HUN1657:HUZ1657"/>
    <mergeCell ref="HVA1657:HVM1657"/>
    <mergeCell ref="HVN1657:HVZ1657"/>
    <mergeCell ref="HWA1657:HWM1657"/>
    <mergeCell ref="HQN1657:HQZ1657"/>
    <mergeCell ref="HRA1657:HRM1657"/>
    <mergeCell ref="HRN1657:HRZ1657"/>
    <mergeCell ref="HSA1657:HSM1657"/>
    <mergeCell ref="HSN1657:HSZ1657"/>
    <mergeCell ref="HTA1657:HTM1657"/>
    <mergeCell ref="HNN1657:HNZ1657"/>
    <mergeCell ref="HOA1657:HOM1657"/>
    <mergeCell ref="HON1657:HOZ1657"/>
    <mergeCell ref="HPA1657:HPM1657"/>
    <mergeCell ref="HPN1657:HPZ1657"/>
    <mergeCell ref="HQA1657:HQM1657"/>
    <mergeCell ref="HKN1657:HKZ1657"/>
    <mergeCell ref="HLA1657:HLM1657"/>
    <mergeCell ref="HLN1657:HLZ1657"/>
    <mergeCell ref="HMA1657:HMM1657"/>
    <mergeCell ref="HMN1657:HMZ1657"/>
    <mergeCell ref="HNA1657:HNM1657"/>
    <mergeCell ref="HHN1657:HHZ1657"/>
    <mergeCell ref="HIA1657:HIM1657"/>
    <mergeCell ref="HIN1657:HIZ1657"/>
    <mergeCell ref="HJA1657:HJM1657"/>
    <mergeCell ref="HJN1657:HJZ1657"/>
    <mergeCell ref="HKA1657:HKM1657"/>
    <mergeCell ref="HEN1657:HEZ1657"/>
    <mergeCell ref="HFA1657:HFM1657"/>
    <mergeCell ref="HFN1657:HFZ1657"/>
    <mergeCell ref="HGA1657:HGM1657"/>
    <mergeCell ref="HGN1657:HGZ1657"/>
    <mergeCell ref="HHA1657:HHM1657"/>
    <mergeCell ref="HBN1657:HBZ1657"/>
    <mergeCell ref="HCA1657:HCM1657"/>
    <mergeCell ref="HCN1657:HCZ1657"/>
    <mergeCell ref="HDA1657:HDM1657"/>
    <mergeCell ref="HDN1657:HDZ1657"/>
    <mergeCell ref="HEA1657:HEM1657"/>
    <mergeCell ref="GYN1657:GYZ1657"/>
    <mergeCell ref="GZA1657:GZM1657"/>
    <mergeCell ref="GZN1657:GZZ1657"/>
    <mergeCell ref="HAA1657:HAM1657"/>
    <mergeCell ref="HAN1657:HAZ1657"/>
    <mergeCell ref="HBA1657:HBM1657"/>
    <mergeCell ref="GVN1657:GVZ1657"/>
    <mergeCell ref="GWA1657:GWM1657"/>
    <mergeCell ref="GWN1657:GWZ1657"/>
    <mergeCell ref="GXA1657:GXM1657"/>
    <mergeCell ref="GXN1657:GXZ1657"/>
    <mergeCell ref="GYA1657:GYM1657"/>
    <mergeCell ref="GSN1657:GSZ1657"/>
    <mergeCell ref="GTA1657:GTM1657"/>
    <mergeCell ref="GTN1657:GTZ1657"/>
    <mergeCell ref="GUA1657:GUM1657"/>
    <mergeCell ref="GUN1657:GUZ1657"/>
    <mergeCell ref="GVA1657:GVM1657"/>
    <mergeCell ref="GPN1657:GPZ1657"/>
    <mergeCell ref="GQA1657:GQM1657"/>
    <mergeCell ref="GQN1657:GQZ1657"/>
    <mergeCell ref="GRA1657:GRM1657"/>
    <mergeCell ref="GRN1657:GRZ1657"/>
    <mergeCell ref="GSA1657:GSM1657"/>
    <mergeCell ref="GMN1657:GMZ1657"/>
    <mergeCell ref="GNA1657:GNM1657"/>
    <mergeCell ref="GNN1657:GNZ1657"/>
    <mergeCell ref="GOA1657:GOM1657"/>
    <mergeCell ref="GON1657:GOZ1657"/>
    <mergeCell ref="GPA1657:GPM1657"/>
    <mergeCell ref="GJN1657:GJZ1657"/>
    <mergeCell ref="GKA1657:GKM1657"/>
    <mergeCell ref="GKN1657:GKZ1657"/>
    <mergeCell ref="GLA1657:GLM1657"/>
    <mergeCell ref="GLN1657:GLZ1657"/>
    <mergeCell ref="GMA1657:GMM1657"/>
    <mergeCell ref="GGN1657:GGZ1657"/>
    <mergeCell ref="GHA1657:GHM1657"/>
    <mergeCell ref="GHN1657:GHZ1657"/>
    <mergeCell ref="GIA1657:GIM1657"/>
    <mergeCell ref="GIN1657:GIZ1657"/>
    <mergeCell ref="GJA1657:GJM1657"/>
    <mergeCell ref="GDN1657:GDZ1657"/>
    <mergeCell ref="GEA1657:GEM1657"/>
    <mergeCell ref="GEN1657:GEZ1657"/>
    <mergeCell ref="GFA1657:GFM1657"/>
    <mergeCell ref="GFN1657:GFZ1657"/>
    <mergeCell ref="GGA1657:GGM1657"/>
    <mergeCell ref="GAN1657:GAZ1657"/>
    <mergeCell ref="GBA1657:GBM1657"/>
    <mergeCell ref="GBN1657:GBZ1657"/>
    <mergeCell ref="GCA1657:GCM1657"/>
    <mergeCell ref="GCN1657:GCZ1657"/>
    <mergeCell ref="GDA1657:GDM1657"/>
    <mergeCell ref="FXN1657:FXZ1657"/>
    <mergeCell ref="FYA1657:FYM1657"/>
    <mergeCell ref="FYN1657:FYZ1657"/>
    <mergeCell ref="FZA1657:FZM1657"/>
    <mergeCell ref="FZN1657:FZZ1657"/>
    <mergeCell ref="GAA1657:GAM1657"/>
    <mergeCell ref="FUN1657:FUZ1657"/>
    <mergeCell ref="FVA1657:FVM1657"/>
    <mergeCell ref="FVN1657:FVZ1657"/>
    <mergeCell ref="FWA1657:FWM1657"/>
    <mergeCell ref="FWN1657:FWZ1657"/>
    <mergeCell ref="FXA1657:FXM1657"/>
    <mergeCell ref="FRN1657:FRZ1657"/>
    <mergeCell ref="FSA1657:FSM1657"/>
    <mergeCell ref="FSN1657:FSZ1657"/>
    <mergeCell ref="FTA1657:FTM1657"/>
    <mergeCell ref="FTN1657:FTZ1657"/>
    <mergeCell ref="FUA1657:FUM1657"/>
    <mergeCell ref="FON1657:FOZ1657"/>
    <mergeCell ref="FPA1657:FPM1657"/>
    <mergeCell ref="FPN1657:FPZ1657"/>
    <mergeCell ref="FQA1657:FQM1657"/>
    <mergeCell ref="FQN1657:FQZ1657"/>
    <mergeCell ref="FRA1657:FRM1657"/>
    <mergeCell ref="FLN1657:FLZ1657"/>
    <mergeCell ref="FMA1657:FMM1657"/>
    <mergeCell ref="FMN1657:FMZ1657"/>
    <mergeCell ref="FNA1657:FNM1657"/>
    <mergeCell ref="FNN1657:FNZ1657"/>
    <mergeCell ref="FOA1657:FOM1657"/>
    <mergeCell ref="FIN1657:FIZ1657"/>
    <mergeCell ref="FJA1657:FJM1657"/>
    <mergeCell ref="FJN1657:FJZ1657"/>
    <mergeCell ref="FKA1657:FKM1657"/>
    <mergeCell ref="FKN1657:FKZ1657"/>
    <mergeCell ref="FLA1657:FLM1657"/>
    <mergeCell ref="FFN1657:FFZ1657"/>
    <mergeCell ref="FGA1657:FGM1657"/>
    <mergeCell ref="FGN1657:FGZ1657"/>
    <mergeCell ref="FHA1657:FHM1657"/>
    <mergeCell ref="FHN1657:FHZ1657"/>
    <mergeCell ref="FIA1657:FIM1657"/>
    <mergeCell ref="FCN1657:FCZ1657"/>
    <mergeCell ref="FDA1657:FDM1657"/>
    <mergeCell ref="FDN1657:FDZ1657"/>
    <mergeCell ref="FEA1657:FEM1657"/>
    <mergeCell ref="FEN1657:FEZ1657"/>
    <mergeCell ref="FFA1657:FFM1657"/>
    <mergeCell ref="EZN1657:EZZ1657"/>
    <mergeCell ref="FAA1657:FAM1657"/>
    <mergeCell ref="FAN1657:FAZ1657"/>
    <mergeCell ref="FBA1657:FBM1657"/>
    <mergeCell ref="FBN1657:FBZ1657"/>
    <mergeCell ref="FCA1657:FCM1657"/>
    <mergeCell ref="EWN1657:EWZ1657"/>
    <mergeCell ref="EXA1657:EXM1657"/>
    <mergeCell ref="EXN1657:EXZ1657"/>
    <mergeCell ref="EYA1657:EYM1657"/>
    <mergeCell ref="EYN1657:EYZ1657"/>
    <mergeCell ref="EZA1657:EZM1657"/>
    <mergeCell ref="ETN1657:ETZ1657"/>
    <mergeCell ref="EUA1657:EUM1657"/>
    <mergeCell ref="EUN1657:EUZ1657"/>
    <mergeCell ref="EVA1657:EVM1657"/>
    <mergeCell ref="EVN1657:EVZ1657"/>
    <mergeCell ref="EWA1657:EWM1657"/>
    <mergeCell ref="EQN1657:EQZ1657"/>
    <mergeCell ref="ERA1657:ERM1657"/>
    <mergeCell ref="ERN1657:ERZ1657"/>
    <mergeCell ref="ESA1657:ESM1657"/>
    <mergeCell ref="ESN1657:ESZ1657"/>
    <mergeCell ref="ETA1657:ETM1657"/>
    <mergeCell ref="ENN1657:ENZ1657"/>
    <mergeCell ref="EOA1657:EOM1657"/>
    <mergeCell ref="EON1657:EOZ1657"/>
    <mergeCell ref="EPA1657:EPM1657"/>
    <mergeCell ref="EPN1657:EPZ1657"/>
    <mergeCell ref="EQA1657:EQM1657"/>
    <mergeCell ref="EKN1657:EKZ1657"/>
    <mergeCell ref="ELA1657:ELM1657"/>
    <mergeCell ref="ELN1657:ELZ1657"/>
    <mergeCell ref="EMA1657:EMM1657"/>
    <mergeCell ref="EMN1657:EMZ1657"/>
    <mergeCell ref="ENA1657:ENM1657"/>
    <mergeCell ref="EHN1657:EHZ1657"/>
    <mergeCell ref="EIA1657:EIM1657"/>
    <mergeCell ref="EIN1657:EIZ1657"/>
    <mergeCell ref="EJA1657:EJM1657"/>
    <mergeCell ref="EJN1657:EJZ1657"/>
    <mergeCell ref="EKA1657:EKM1657"/>
    <mergeCell ref="EEN1657:EEZ1657"/>
    <mergeCell ref="EFA1657:EFM1657"/>
    <mergeCell ref="EFN1657:EFZ1657"/>
    <mergeCell ref="EGA1657:EGM1657"/>
    <mergeCell ref="EGN1657:EGZ1657"/>
    <mergeCell ref="EHA1657:EHM1657"/>
    <mergeCell ref="EBN1657:EBZ1657"/>
    <mergeCell ref="ECA1657:ECM1657"/>
    <mergeCell ref="ECN1657:ECZ1657"/>
    <mergeCell ref="EDA1657:EDM1657"/>
    <mergeCell ref="EDN1657:EDZ1657"/>
    <mergeCell ref="EEA1657:EEM1657"/>
    <mergeCell ref="DYN1657:DYZ1657"/>
    <mergeCell ref="DZA1657:DZM1657"/>
    <mergeCell ref="DZN1657:DZZ1657"/>
    <mergeCell ref="EAA1657:EAM1657"/>
    <mergeCell ref="EAN1657:EAZ1657"/>
    <mergeCell ref="EBA1657:EBM1657"/>
    <mergeCell ref="DVN1657:DVZ1657"/>
    <mergeCell ref="DWA1657:DWM1657"/>
    <mergeCell ref="DWN1657:DWZ1657"/>
    <mergeCell ref="DXA1657:DXM1657"/>
    <mergeCell ref="DXN1657:DXZ1657"/>
    <mergeCell ref="DYA1657:DYM1657"/>
    <mergeCell ref="DSN1657:DSZ1657"/>
    <mergeCell ref="DTA1657:DTM1657"/>
    <mergeCell ref="DTN1657:DTZ1657"/>
    <mergeCell ref="DUA1657:DUM1657"/>
    <mergeCell ref="DUN1657:DUZ1657"/>
    <mergeCell ref="DVA1657:DVM1657"/>
    <mergeCell ref="DPN1657:DPZ1657"/>
    <mergeCell ref="DQA1657:DQM1657"/>
    <mergeCell ref="DQN1657:DQZ1657"/>
    <mergeCell ref="DRA1657:DRM1657"/>
    <mergeCell ref="DRN1657:DRZ1657"/>
    <mergeCell ref="DSA1657:DSM1657"/>
    <mergeCell ref="DMN1657:DMZ1657"/>
    <mergeCell ref="DNA1657:DNM1657"/>
    <mergeCell ref="DNN1657:DNZ1657"/>
    <mergeCell ref="DOA1657:DOM1657"/>
    <mergeCell ref="DON1657:DOZ1657"/>
    <mergeCell ref="DPA1657:DPM1657"/>
    <mergeCell ref="DJN1657:DJZ1657"/>
    <mergeCell ref="DKA1657:DKM1657"/>
    <mergeCell ref="DKN1657:DKZ1657"/>
    <mergeCell ref="DLA1657:DLM1657"/>
    <mergeCell ref="DLN1657:DLZ1657"/>
    <mergeCell ref="DMA1657:DMM1657"/>
    <mergeCell ref="DGN1657:DGZ1657"/>
    <mergeCell ref="DHA1657:DHM1657"/>
    <mergeCell ref="DHN1657:DHZ1657"/>
    <mergeCell ref="DIA1657:DIM1657"/>
    <mergeCell ref="DIN1657:DIZ1657"/>
    <mergeCell ref="DJA1657:DJM1657"/>
    <mergeCell ref="DDN1657:DDZ1657"/>
    <mergeCell ref="DEA1657:DEM1657"/>
    <mergeCell ref="DEN1657:DEZ1657"/>
    <mergeCell ref="DFA1657:DFM1657"/>
    <mergeCell ref="DFN1657:DFZ1657"/>
    <mergeCell ref="DGA1657:DGM1657"/>
    <mergeCell ref="DAN1657:DAZ1657"/>
    <mergeCell ref="DBA1657:DBM1657"/>
    <mergeCell ref="DBN1657:DBZ1657"/>
    <mergeCell ref="DCA1657:DCM1657"/>
    <mergeCell ref="DCN1657:DCZ1657"/>
    <mergeCell ref="DDA1657:DDM1657"/>
    <mergeCell ref="CXN1657:CXZ1657"/>
    <mergeCell ref="CYA1657:CYM1657"/>
    <mergeCell ref="CYN1657:CYZ1657"/>
    <mergeCell ref="CZA1657:CZM1657"/>
    <mergeCell ref="CZN1657:CZZ1657"/>
    <mergeCell ref="DAA1657:DAM1657"/>
    <mergeCell ref="CUN1657:CUZ1657"/>
    <mergeCell ref="CVA1657:CVM1657"/>
    <mergeCell ref="CVN1657:CVZ1657"/>
    <mergeCell ref="CWA1657:CWM1657"/>
    <mergeCell ref="CWN1657:CWZ1657"/>
    <mergeCell ref="CXA1657:CXM1657"/>
    <mergeCell ref="CRN1657:CRZ1657"/>
    <mergeCell ref="CSA1657:CSM1657"/>
    <mergeCell ref="CSN1657:CSZ1657"/>
    <mergeCell ref="CTA1657:CTM1657"/>
    <mergeCell ref="CTN1657:CTZ1657"/>
    <mergeCell ref="CUA1657:CUM1657"/>
    <mergeCell ref="CON1657:COZ1657"/>
    <mergeCell ref="CPA1657:CPM1657"/>
    <mergeCell ref="CPN1657:CPZ1657"/>
    <mergeCell ref="CQA1657:CQM1657"/>
    <mergeCell ref="CQN1657:CQZ1657"/>
    <mergeCell ref="CRA1657:CRM1657"/>
    <mergeCell ref="CLN1657:CLZ1657"/>
    <mergeCell ref="CMA1657:CMM1657"/>
    <mergeCell ref="CMN1657:CMZ1657"/>
    <mergeCell ref="CNA1657:CNM1657"/>
    <mergeCell ref="CNN1657:CNZ1657"/>
    <mergeCell ref="COA1657:COM1657"/>
    <mergeCell ref="CIN1657:CIZ1657"/>
    <mergeCell ref="CJA1657:CJM1657"/>
    <mergeCell ref="CJN1657:CJZ1657"/>
    <mergeCell ref="CKA1657:CKM1657"/>
    <mergeCell ref="CKN1657:CKZ1657"/>
    <mergeCell ref="CLA1657:CLM1657"/>
    <mergeCell ref="CFN1657:CFZ1657"/>
    <mergeCell ref="CGA1657:CGM1657"/>
    <mergeCell ref="CGN1657:CGZ1657"/>
    <mergeCell ref="CHA1657:CHM1657"/>
    <mergeCell ref="CHN1657:CHZ1657"/>
    <mergeCell ref="CIA1657:CIM1657"/>
    <mergeCell ref="CCN1657:CCZ1657"/>
    <mergeCell ref="CDA1657:CDM1657"/>
    <mergeCell ref="CDN1657:CDZ1657"/>
    <mergeCell ref="CEA1657:CEM1657"/>
    <mergeCell ref="CEN1657:CEZ1657"/>
    <mergeCell ref="CFA1657:CFM1657"/>
    <mergeCell ref="BZN1657:BZZ1657"/>
    <mergeCell ref="CAA1657:CAM1657"/>
    <mergeCell ref="CAN1657:CAZ1657"/>
    <mergeCell ref="CBA1657:CBM1657"/>
    <mergeCell ref="CBN1657:CBZ1657"/>
    <mergeCell ref="CCA1657:CCM1657"/>
    <mergeCell ref="BWN1657:BWZ1657"/>
    <mergeCell ref="BXA1657:BXM1657"/>
    <mergeCell ref="BXN1657:BXZ1657"/>
    <mergeCell ref="BYA1657:BYM1657"/>
    <mergeCell ref="BYN1657:BYZ1657"/>
    <mergeCell ref="BZA1657:BZM1657"/>
    <mergeCell ref="BTN1657:BTZ1657"/>
    <mergeCell ref="BUA1657:BUM1657"/>
    <mergeCell ref="BUN1657:BUZ1657"/>
    <mergeCell ref="BVA1657:BVM1657"/>
    <mergeCell ref="BVN1657:BVZ1657"/>
    <mergeCell ref="BWA1657:BWM1657"/>
    <mergeCell ref="BQN1657:BQZ1657"/>
    <mergeCell ref="BRA1657:BRM1657"/>
    <mergeCell ref="BRN1657:BRZ1657"/>
    <mergeCell ref="BSA1657:BSM1657"/>
    <mergeCell ref="BSN1657:BSZ1657"/>
    <mergeCell ref="BTA1657:BTM1657"/>
    <mergeCell ref="BNN1657:BNZ1657"/>
    <mergeCell ref="BOA1657:BOM1657"/>
    <mergeCell ref="BON1657:BOZ1657"/>
    <mergeCell ref="BPA1657:BPM1657"/>
    <mergeCell ref="BPN1657:BPZ1657"/>
    <mergeCell ref="BQA1657:BQM1657"/>
    <mergeCell ref="BKN1657:BKZ1657"/>
    <mergeCell ref="BLA1657:BLM1657"/>
    <mergeCell ref="BLN1657:BLZ1657"/>
    <mergeCell ref="BMA1657:BMM1657"/>
    <mergeCell ref="BMN1657:BMZ1657"/>
    <mergeCell ref="BNA1657:BNM1657"/>
    <mergeCell ref="BHN1657:BHZ1657"/>
    <mergeCell ref="BIA1657:BIM1657"/>
    <mergeCell ref="BIN1657:BIZ1657"/>
    <mergeCell ref="BJA1657:BJM1657"/>
    <mergeCell ref="BJN1657:BJZ1657"/>
    <mergeCell ref="BKA1657:BKM1657"/>
    <mergeCell ref="BEN1657:BEZ1657"/>
    <mergeCell ref="BFA1657:BFM1657"/>
    <mergeCell ref="BFN1657:BFZ1657"/>
    <mergeCell ref="BGA1657:BGM1657"/>
    <mergeCell ref="BGN1657:BGZ1657"/>
    <mergeCell ref="BHA1657:BHM1657"/>
    <mergeCell ref="BBN1657:BBZ1657"/>
    <mergeCell ref="BCA1657:BCM1657"/>
    <mergeCell ref="BCN1657:BCZ1657"/>
    <mergeCell ref="BDA1657:BDM1657"/>
    <mergeCell ref="BDN1657:BDZ1657"/>
    <mergeCell ref="BEA1657:BEM1657"/>
    <mergeCell ref="AYN1657:AYZ1657"/>
    <mergeCell ref="AZA1657:AZM1657"/>
    <mergeCell ref="AZN1657:AZZ1657"/>
    <mergeCell ref="BAA1657:BAM1657"/>
    <mergeCell ref="BAN1657:BAZ1657"/>
    <mergeCell ref="BBA1657:BBM1657"/>
    <mergeCell ref="AVN1657:AVZ1657"/>
    <mergeCell ref="AWA1657:AWM1657"/>
    <mergeCell ref="AWN1657:AWZ1657"/>
    <mergeCell ref="AXA1657:AXM1657"/>
    <mergeCell ref="AXN1657:AXZ1657"/>
    <mergeCell ref="AYA1657:AYM1657"/>
    <mergeCell ref="ASN1657:ASZ1657"/>
    <mergeCell ref="ATA1657:ATM1657"/>
    <mergeCell ref="ATN1657:ATZ1657"/>
    <mergeCell ref="AUA1657:AUM1657"/>
    <mergeCell ref="AUN1657:AUZ1657"/>
    <mergeCell ref="AVA1657:AVM1657"/>
    <mergeCell ref="APN1657:APZ1657"/>
    <mergeCell ref="AQA1657:AQM1657"/>
    <mergeCell ref="AQN1657:AQZ1657"/>
    <mergeCell ref="ARA1657:ARM1657"/>
    <mergeCell ref="ARN1657:ARZ1657"/>
    <mergeCell ref="ASA1657:ASM1657"/>
    <mergeCell ref="AMN1657:AMZ1657"/>
    <mergeCell ref="ANA1657:ANM1657"/>
    <mergeCell ref="ANN1657:ANZ1657"/>
    <mergeCell ref="AOA1657:AOM1657"/>
    <mergeCell ref="AON1657:AOZ1657"/>
    <mergeCell ref="APA1657:APM1657"/>
    <mergeCell ref="AJN1657:AJZ1657"/>
    <mergeCell ref="AKA1657:AKM1657"/>
    <mergeCell ref="AKN1657:AKZ1657"/>
    <mergeCell ref="ALA1657:ALM1657"/>
    <mergeCell ref="ALN1657:ALZ1657"/>
    <mergeCell ref="AMA1657:AMM1657"/>
    <mergeCell ref="AGN1657:AGZ1657"/>
    <mergeCell ref="AHA1657:AHM1657"/>
    <mergeCell ref="AHN1657:AHZ1657"/>
    <mergeCell ref="AIA1657:AIM1657"/>
    <mergeCell ref="AIN1657:AIZ1657"/>
    <mergeCell ref="AJA1657:AJM1657"/>
    <mergeCell ref="ADN1657:ADZ1657"/>
    <mergeCell ref="AEA1657:AEM1657"/>
    <mergeCell ref="AEN1657:AEZ1657"/>
    <mergeCell ref="AFA1657:AFM1657"/>
    <mergeCell ref="AFN1657:AFZ1657"/>
    <mergeCell ref="AGA1657:AGM1657"/>
    <mergeCell ref="AAN1657:AAZ1657"/>
    <mergeCell ref="ABA1657:ABM1657"/>
    <mergeCell ref="ABN1657:ABZ1657"/>
    <mergeCell ref="ACA1657:ACM1657"/>
    <mergeCell ref="ACN1657:ACZ1657"/>
    <mergeCell ref="ADA1657:ADM1657"/>
    <mergeCell ref="XN1657:XZ1657"/>
    <mergeCell ref="YA1657:YM1657"/>
    <mergeCell ref="YN1657:YZ1657"/>
    <mergeCell ref="ZA1657:ZM1657"/>
    <mergeCell ref="ZN1657:ZZ1657"/>
    <mergeCell ref="AAA1657:AAM1657"/>
    <mergeCell ref="UN1657:UZ1657"/>
    <mergeCell ref="VA1657:VM1657"/>
    <mergeCell ref="VN1657:VZ1657"/>
    <mergeCell ref="WA1657:WM1657"/>
    <mergeCell ref="WN1657:WZ1657"/>
    <mergeCell ref="XA1657:XM1657"/>
    <mergeCell ref="RN1657:RZ1657"/>
    <mergeCell ref="SA1657:SM1657"/>
    <mergeCell ref="SN1657:SZ1657"/>
    <mergeCell ref="TA1657:TM1657"/>
    <mergeCell ref="TN1657:TZ1657"/>
    <mergeCell ref="UA1657:UM1657"/>
    <mergeCell ref="ON1657:OZ1657"/>
    <mergeCell ref="PA1657:PM1657"/>
    <mergeCell ref="PN1657:PZ1657"/>
    <mergeCell ref="QA1657:QM1657"/>
    <mergeCell ref="QN1657:QZ1657"/>
    <mergeCell ref="RA1657:RM1657"/>
    <mergeCell ref="LN1657:LZ1657"/>
    <mergeCell ref="MA1657:MM1657"/>
    <mergeCell ref="MN1657:MZ1657"/>
    <mergeCell ref="NA1657:NM1657"/>
    <mergeCell ref="NN1657:NZ1657"/>
    <mergeCell ref="OA1657:OM1657"/>
    <mergeCell ref="IN1657:IZ1657"/>
    <mergeCell ref="JA1657:JM1657"/>
    <mergeCell ref="JN1657:JZ1657"/>
    <mergeCell ref="KA1657:KM1657"/>
    <mergeCell ref="KN1657:KZ1657"/>
    <mergeCell ref="LA1657:LM1657"/>
    <mergeCell ref="FN1657:FZ1657"/>
    <mergeCell ref="GA1657:GM1657"/>
    <mergeCell ref="GN1657:GZ1657"/>
    <mergeCell ref="HA1657:HM1657"/>
    <mergeCell ref="HN1657:HZ1657"/>
    <mergeCell ref="IA1657:IM1657"/>
    <mergeCell ref="CN1657:CZ1657"/>
    <mergeCell ref="DA1657:DM1657"/>
    <mergeCell ref="DN1657:DZ1657"/>
    <mergeCell ref="EA1657:EM1657"/>
    <mergeCell ref="EN1657:EZ1657"/>
    <mergeCell ref="FA1657:FM1657"/>
    <mergeCell ref="N1657:Z1657"/>
    <mergeCell ref="AA1657:AM1657"/>
    <mergeCell ref="AN1657:AZ1657"/>
    <mergeCell ref="BA1657:BM1657"/>
    <mergeCell ref="BN1657:BZ1657"/>
    <mergeCell ref="CA1657:CM1657"/>
    <mergeCell ref="A1805:M1805"/>
    <mergeCell ref="J1954:K1954"/>
    <mergeCell ref="A1656:M1656"/>
    <mergeCell ref="A1657:M1657"/>
    <mergeCell ref="A1477:M1477"/>
    <mergeCell ref="A1522:M1522"/>
    <mergeCell ref="A1674:M1674"/>
    <mergeCell ref="A1683:M1683"/>
    <mergeCell ref="A1704:M1704"/>
    <mergeCell ref="A1792:M1792"/>
    <mergeCell ref="B1772:M1772"/>
    <mergeCell ref="B1941:M1941"/>
    <mergeCell ref="B1888:M1888"/>
    <mergeCell ref="B1847:M1847"/>
    <mergeCell ref="B1948:M1948"/>
    <mergeCell ref="B1547:M1547"/>
    <mergeCell ref="B1820:M1820"/>
    <mergeCell ref="B1867:M1867"/>
    <mergeCell ref="E1479:H1479"/>
    <mergeCell ref="E1524:H1524"/>
    <mergeCell ref="E1658:H1658"/>
    <mergeCell ref="E1676:H1676"/>
    <mergeCell ref="E1685:H1685"/>
    <mergeCell ref="E1706:H1706"/>
    <mergeCell ref="E1794:H1794"/>
    <mergeCell ref="B1570:M1570"/>
    <mergeCell ref="E1529:H1529"/>
    <mergeCell ref="E1816:H1816"/>
    <mergeCell ref="A164:M164"/>
    <mergeCell ref="A179:M179"/>
    <mergeCell ref="A180:M180"/>
    <mergeCell ref="B647:M647"/>
    <mergeCell ref="A1468:M1468"/>
    <mergeCell ref="A2:M2"/>
    <mergeCell ref="A3:M3"/>
    <mergeCell ref="A4:M4"/>
    <mergeCell ref="A5:M5"/>
    <mergeCell ref="A6:M6"/>
    <mergeCell ref="A163:M163"/>
    <mergeCell ref="B1385:M1385"/>
    <mergeCell ref="B56:M56"/>
    <mergeCell ref="B299:M299"/>
    <mergeCell ref="B1033:M1033"/>
    <mergeCell ref="E8:H8"/>
    <mergeCell ref="E167:H167"/>
    <mergeCell ref="E183:H183"/>
    <mergeCell ref="E210:H210"/>
    <mergeCell ref="E214:H214"/>
    <mergeCell ref="B1029:M1029"/>
    <mergeCell ref="E174:H174"/>
    <mergeCell ref="E221:H221"/>
    <mergeCell ref="E248:H248"/>
    <mergeCell ref="E1807:H1807"/>
    <mergeCell ref="E1470:H1470"/>
  </mergeCells>
  <printOptions horizontalCentered="1"/>
  <pageMargins left="0.78740157480314965" right="0.39370078740157483" top="0.39370078740157483" bottom="0.39370078740157483" header="0" footer="0"/>
  <pageSetup scale="65" orientation="landscape" horizontalDpi="4294967295" verticalDpi="4294967295" r:id="rId1"/>
  <headerFooter alignWithMargins="0"/>
  <rowBreaks count="26" manualBreakCount="26">
    <brk id="20" max="12" man="1"/>
    <brk id="42" max="12" man="1"/>
    <brk id="120" max="12" man="1"/>
    <brk id="139" max="12" man="1"/>
    <brk id="158" max="12" man="1"/>
    <brk id="187" max="12" man="1"/>
    <brk id="205" max="12" man="1"/>
    <brk id="228" max="12" man="1"/>
    <brk id="247" max="12" man="1"/>
    <brk id="1393" max="12" man="1"/>
    <brk id="1411" max="12" man="1"/>
    <brk id="1429" max="12" man="1"/>
    <brk id="1446" max="12" man="1"/>
    <brk id="1466" max="12" man="1"/>
    <brk id="1509" max="12" man="1"/>
    <brk id="1528" max="12" man="1"/>
    <brk id="1650" max="12" man="1"/>
    <brk id="1672" max="12" man="1"/>
    <brk id="1693" max="12" man="1"/>
    <brk id="1713" max="12" man="1"/>
    <brk id="1730" max="12" man="1"/>
    <brk id="1745" max="12" man="1"/>
    <brk id="1796" max="12" man="1"/>
    <brk id="1819" max="12" man="1"/>
    <brk id="1866" max="12" man="1"/>
    <brk id="188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INV. BIENES MUEBLES</vt:lpstr>
      <vt:lpstr>Hoja1</vt:lpstr>
      <vt:lpstr>'INV. BIENES MUEBLES'!Área_de_impresión</vt:lpstr>
      <vt:lpstr>'INV. BIENES MUEBLES'!Títulos_a_imprimir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FINANCIEROS1</cp:lastModifiedBy>
  <cp:lastPrinted>2017-02-17T20:57:46Z</cp:lastPrinted>
  <dcterms:created xsi:type="dcterms:W3CDTF">2017-02-11T18:39:48Z</dcterms:created>
  <dcterms:modified xsi:type="dcterms:W3CDTF">2017-02-17T20:58:48Z</dcterms:modified>
</cp:coreProperties>
</file>